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filterPrivacy="1" codeName="ThisWorkbook" defaultThemeVersion="124226"/>
  <xr:revisionPtr revIDLastSave="0" documentId="8_{A9CBEE5D-D652-4FD3-BA62-E575803F6B02}" xr6:coauthVersionLast="34" xr6:coauthVersionMax="34" xr10:uidLastSave="{00000000-0000-0000-0000-000000000000}"/>
  <workbookProtection workbookAlgorithmName="SHA-256" workbookHashValue="I8DjcJkzkIxd2VCZuxLKXDkwztxe6ZsLuP04VNO8eMc=" workbookSaltValue="C+W8lkztDMi0KiD2wVV0QQ==" workbookSpinCount="100000" lockStructure="1"/>
  <bookViews>
    <workbookView xWindow="0" yWindow="0" windowWidth="28800" windowHeight="12225" tabRatio="785" activeTab="2" xr2:uid="{00000000-000D-0000-FFFF-FFFF00000000}"/>
  </bookViews>
  <sheets>
    <sheet name="Important information" sheetId="47" r:id="rId1"/>
    <sheet name="Menu" sheetId="50" r:id="rId2"/>
    <sheet name="Methane method 1" sheetId="51" r:id="rId3"/>
    <sheet name="Methane method 2 3" sheetId="52" r:id="rId4"/>
    <sheet name="Nitrogen Method 1 2 3" sheetId="53" r:id="rId5"/>
    <sheet name="Facility output method 1" sheetId="48" r:id="rId6"/>
    <sheet name="Facility output method 2 3" sheetId="49" r:id="rId7"/>
    <sheet name="Calculations" sheetId="42" state="hidden" r:id="rId8"/>
    <sheet name="Legacy" sheetId="40" state="hidden" r:id="rId9"/>
  </sheets>
  <definedNames>
    <definedName name="_xlnm._FilterDatabase" localSheetId="8" hidden="1">Legacy!$A$20:$D$46</definedName>
    <definedName name="EFdisij">OFFSET(Calculations!$F$65,IF(Legacy!$C$23&lt;2012,0,1),0,IF(Legacy!$C$23&lt;2012,1,3),1)</definedName>
    <definedName name="EFsecij">Calculations!$F$65</definedName>
    <definedName name="FracPr1">Calculations!$D$71</definedName>
    <definedName name="FracPr2">Calculations!$D$74</definedName>
    <definedName name="FracPr3">Calculations!$D$77</definedName>
    <definedName name="FracPr4">Calculations!$D$80</definedName>
    <definedName name="Incinp">Calculations!$H$19</definedName>
    <definedName name="InpnotReq">Calculations!$H$18</definedName>
    <definedName name="InpReq">Calculations!$D$18</definedName>
    <definedName name="IPCC_default_treatment_types">Calculations!$D$88:$D$92</definedName>
    <definedName name="list">Calculations!#REF!</definedName>
    <definedName name="outdisijEnv">OFFSET(Calculations!$D$65,IF(Legacy!$C$23&lt;2012,0,1),0,IF(Legacy!$C$23&lt;2012,1,3),1)</definedName>
    <definedName name="PlseDel">Calculations!$D$17</definedName>
    <definedName name="PlseIgn">Calculations!$D$32</definedName>
    <definedName name="_xlnm.Print_Area" localSheetId="0">'Important information'!$B$1:$B$3</definedName>
    <definedName name="_xlnm.Print_Area" localSheetId="8">Legacy!$A$1:$D$85</definedName>
    <definedName name="_xlnm.Print_Area" localSheetId="2">'Methane method 1'!$A$1:$D$143</definedName>
    <definedName name="Protein1">Calculations!$D$70</definedName>
    <definedName name="Protein2">Calculations!$D$73</definedName>
    <definedName name="Protein3">Calculations!$D$76</definedName>
    <definedName name="Protein4">Calculations!$D$79</definedName>
    <definedName name="Seldrop">Calculations!$H$17</definedName>
    <definedName name="VSpsl_conversion_factor1">Calculations!$D$51</definedName>
    <definedName name="VSpsl_conversion_factor2">Calculations!$D$54</definedName>
    <definedName name="VSpsl_conversion_factor3">Calculations!$D$57</definedName>
    <definedName name="VSpsl_conversion_factor4">Calculations!#REF!</definedName>
    <definedName name="VSwasl_conversion_factor1">Calculations!$D$52</definedName>
    <definedName name="VSwasl_conversion_factor2">Calculations!$D$55</definedName>
    <definedName name="VSwasl_conversion_factor3">Calculations!$D$58</definedName>
    <definedName name="VSwasl_conversion_factor4">Calculations!#REF!</definedName>
  </definedNames>
  <calcPr calcId="162913"/>
</workbook>
</file>

<file path=xl/calcChain.xml><?xml version="1.0" encoding="utf-8"?>
<calcChain xmlns="http://schemas.openxmlformats.org/spreadsheetml/2006/main">
  <c r="R32" i="42" l="1"/>
  <c r="D14" i="52" l="1"/>
  <c r="D5" i="51"/>
  <c r="V22" i="42" l="1"/>
  <c r="V23" i="42"/>
  <c r="V24" i="42"/>
  <c r="V25" i="42"/>
  <c r="L32" i="42"/>
  <c r="L33" i="42"/>
  <c r="L34" i="42"/>
  <c r="L35" i="42"/>
  <c r="L36" i="42"/>
  <c r="L37" i="42"/>
  <c r="L38" i="42"/>
  <c r="L39" i="42"/>
  <c r="L40" i="42"/>
  <c r="L41" i="42"/>
  <c r="L42" i="42"/>
  <c r="L43" i="42"/>
  <c r="L44" i="42"/>
  <c r="L45" i="42"/>
  <c r="L46" i="42"/>
  <c r="L47" i="42"/>
  <c r="L48" i="42"/>
  <c r="L49" i="42"/>
  <c r="L50" i="42"/>
  <c r="L54" i="42"/>
  <c r="L55" i="42"/>
  <c r="L56" i="42"/>
  <c r="D13" i="51" l="1"/>
  <c r="D15" i="51"/>
  <c r="D14" i="51"/>
  <c r="C17" i="51"/>
  <c r="D17" i="51" s="1"/>
  <c r="C16" i="51"/>
  <c r="D16" i="51" s="1"/>
  <c r="D12" i="51" l="1"/>
  <c r="D7" i="50"/>
  <c r="A19" i="53"/>
  <c r="A18" i="53"/>
  <c r="A28" i="52" l="1"/>
  <c r="A18" i="52"/>
  <c r="A17" i="52"/>
  <c r="A27" i="52"/>
  <c r="A26" i="52"/>
  <c r="A16" i="52"/>
  <c r="E22" i="53" l="1"/>
  <c r="E20" i="53"/>
  <c r="E18" i="53"/>
  <c r="E16" i="53"/>
  <c r="E15" i="53"/>
  <c r="E12" i="53"/>
  <c r="E11" i="53"/>
  <c r="E38" i="52"/>
  <c r="E35" i="52"/>
  <c r="R38" i="42" s="1"/>
  <c r="T13" i="42" s="1"/>
  <c r="E34" i="52"/>
  <c r="R39" i="42" s="1"/>
  <c r="T14" i="42" s="1"/>
  <c r="E33" i="52"/>
  <c r="R37" i="42" s="1"/>
  <c r="T12" i="42" s="1"/>
  <c r="E32" i="52"/>
  <c r="D32" i="52" s="1"/>
  <c r="E31" i="52"/>
  <c r="D31" i="52" s="1"/>
  <c r="E28" i="52"/>
  <c r="E27" i="52"/>
  <c r="E26" i="52"/>
  <c r="E22" i="52"/>
  <c r="E21" i="52"/>
  <c r="E20" i="52"/>
  <c r="E24" i="52" s="1"/>
  <c r="E19" i="52"/>
  <c r="E23" i="52" s="1"/>
  <c r="E18" i="52"/>
  <c r="E17" i="52"/>
  <c r="E16" i="52"/>
  <c r="E15" i="52"/>
  <c r="E14" i="52"/>
  <c r="E25" i="52" l="1"/>
  <c r="C26" i="53"/>
  <c r="C23" i="53"/>
  <c r="A23" i="53"/>
  <c r="D22" i="53"/>
  <c r="A22" i="53"/>
  <c r="C21" i="53"/>
  <c r="A21" i="53"/>
  <c r="D20" i="53"/>
  <c r="A20" i="53"/>
  <c r="C19" i="53"/>
  <c r="D18" i="53"/>
  <c r="C17" i="53"/>
  <c r="A17" i="53"/>
  <c r="D16" i="53"/>
  <c r="A16" i="53"/>
  <c r="D15" i="53"/>
  <c r="A15" i="53"/>
  <c r="D14" i="53"/>
  <c r="D13" i="53"/>
  <c r="A13" i="53"/>
  <c r="D12" i="53"/>
  <c r="A12" i="53"/>
  <c r="D11" i="53"/>
  <c r="A11" i="53"/>
  <c r="A10" i="53"/>
  <c r="C9" i="53"/>
  <c r="A9" i="53"/>
  <c r="D9" i="53" s="1"/>
  <c r="D8" i="53"/>
  <c r="C38" i="52"/>
  <c r="D38" i="52" s="1"/>
  <c r="A38" i="52"/>
  <c r="C37" i="52"/>
  <c r="D37" i="52" s="1"/>
  <c r="A37" i="52"/>
  <c r="C36" i="52"/>
  <c r="D36" i="52" s="1"/>
  <c r="A36" i="52"/>
  <c r="A35" i="52"/>
  <c r="A34" i="52"/>
  <c r="A33" i="52"/>
  <c r="A32" i="52"/>
  <c r="A31" i="52"/>
  <c r="A30" i="52"/>
  <c r="A29" i="52"/>
  <c r="A25" i="52"/>
  <c r="A24" i="52"/>
  <c r="A23" i="52"/>
  <c r="D22" i="52"/>
  <c r="A22" i="52"/>
  <c r="D21" i="52"/>
  <c r="A21" i="52"/>
  <c r="A20" i="52"/>
  <c r="A19" i="52"/>
  <c r="D15" i="52"/>
  <c r="E30" i="52" l="1"/>
  <c r="E29" i="52"/>
  <c r="D10" i="53"/>
  <c r="E13" i="53"/>
  <c r="E10" i="53"/>
  <c r="D6" i="51"/>
  <c r="IT88" i="51" l="1"/>
  <c r="IP88" i="51"/>
  <c r="IL88" i="51"/>
  <c r="IH88" i="51"/>
  <c r="ID88" i="51"/>
  <c r="HZ88" i="51"/>
  <c r="HV88" i="51"/>
  <c r="HR88" i="51"/>
  <c r="HN88" i="51"/>
  <c r="HJ88" i="51"/>
  <c r="HF88" i="51"/>
  <c r="HB88" i="51"/>
  <c r="GX88" i="51"/>
  <c r="GT88" i="51"/>
  <c r="GP88" i="51"/>
  <c r="GL88" i="51"/>
  <c r="GH88" i="51"/>
  <c r="GD88" i="51"/>
  <c r="FZ88" i="51"/>
  <c r="FV88" i="51"/>
  <c r="FR88" i="51"/>
  <c r="FN88" i="51"/>
  <c r="FJ88" i="51"/>
  <c r="FF88" i="51"/>
  <c r="FB88" i="51"/>
  <c r="EX88" i="51"/>
  <c r="ET88" i="51"/>
  <c r="EP88" i="51"/>
  <c r="EL88" i="51"/>
  <c r="EH88" i="51"/>
  <c r="ED88" i="51"/>
  <c r="DZ88" i="51"/>
  <c r="DV88" i="51"/>
  <c r="DR88" i="51"/>
  <c r="DN88" i="51"/>
  <c r="DJ88" i="51"/>
  <c r="DF88" i="51"/>
  <c r="DB88" i="51"/>
  <c r="CX88" i="51"/>
  <c r="CT88" i="51"/>
  <c r="CP88" i="51"/>
  <c r="CL88" i="51"/>
  <c r="IX88" i="51"/>
  <c r="CH88" i="51"/>
  <c r="CD88" i="51"/>
  <c r="BZ88" i="51"/>
  <c r="BV88" i="51"/>
  <c r="BR88" i="51"/>
  <c r="BN88" i="51"/>
  <c r="BJ88" i="51"/>
  <c r="BF88" i="51"/>
  <c r="BB88" i="51"/>
  <c r="AX88" i="51"/>
  <c r="AT88" i="51"/>
  <c r="AP88" i="51"/>
  <c r="AL88" i="51"/>
  <c r="AH88" i="51"/>
  <c r="AD88" i="51"/>
  <c r="Z88" i="51"/>
  <c r="V88" i="51"/>
  <c r="R88" i="51"/>
  <c r="N88" i="51"/>
  <c r="J88" i="51"/>
  <c r="E29" i="51"/>
  <c r="C11" i="53" l="1"/>
  <c r="C12" i="53"/>
  <c r="G61" i="51"/>
  <c r="K61" i="51"/>
  <c r="O61" i="51"/>
  <c r="S61" i="51"/>
  <c r="W61" i="51"/>
  <c r="AA61" i="51"/>
  <c r="AE61" i="51"/>
  <c r="AI61" i="51"/>
  <c r="AM61" i="51"/>
  <c r="AQ61" i="51"/>
  <c r="AU61" i="51"/>
  <c r="AY61" i="51"/>
  <c r="BC61" i="51"/>
  <c r="BG61" i="51"/>
  <c r="BK61" i="51"/>
  <c r="BO61" i="51"/>
  <c r="BS61" i="51"/>
  <c r="BW61" i="51"/>
  <c r="CA61" i="51"/>
  <c r="CE61" i="51"/>
  <c r="CI61" i="51"/>
  <c r="CM61" i="51"/>
  <c r="CQ61" i="51"/>
  <c r="CU61" i="51"/>
  <c r="CY61" i="51"/>
  <c r="DC61" i="51"/>
  <c r="DG61" i="51"/>
  <c r="DK61" i="51"/>
  <c r="DO61" i="51"/>
  <c r="DS61" i="51"/>
  <c r="DW61" i="51"/>
  <c r="EA61" i="51"/>
  <c r="EE61" i="51"/>
  <c r="EI61" i="51"/>
  <c r="EM61" i="51"/>
  <c r="EQ61" i="51"/>
  <c r="EU61" i="51"/>
  <c r="EY61" i="51"/>
  <c r="FC61" i="51"/>
  <c r="FG61" i="51"/>
  <c r="FK61" i="51"/>
  <c r="FO61" i="51"/>
  <c r="FS61" i="51"/>
  <c r="FW61" i="51"/>
  <c r="GA61" i="51"/>
  <c r="GE61" i="51"/>
  <c r="GI61" i="51"/>
  <c r="GM61" i="51"/>
  <c r="GQ61" i="51"/>
  <c r="GU61" i="51"/>
  <c r="GY61" i="51"/>
  <c r="HC61" i="51"/>
  <c r="HG61" i="51"/>
  <c r="HK61" i="51"/>
  <c r="HO61" i="51"/>
  <c r="HS61" i="51"/>
  <c r="HW61" i="51"/>
  <c r="IA61" i="51"/>
  <c r="IE61" i="51"/>
  <c r="II61" i="51"/>
  <c r="IM61" i="51"/>
  <c r="IQ61" i="51"/>
  <c r="IU61" i="51"/>
  <c r="G62" i="51"/>
  <c r="K62" i="51"/>
  <c r="O62" i="51"/>
  <c r="S62" i="51"/>
  <c r="W62" i="51"/>
  <c r="AA62" i="51"/>
  <c r="AE62" i="51"/>
  <c r="AI62" i="51"/>
  <c r="AM62" i="51"/>
  <c r="AQ62" i="51"/>
  <c r="AU62" i="51"/>
  <c r="AY62" i="51"/>
  <c r="BC62" i="51"/>
  <c r="BG62" i="51"/>
  <c r="BK62" i="51"/>
  <c r="BO62" i="51"/>
  <c r="BS62" i="51"/>
  <c r="BW62" i="51"/>
  <c r="CA62" i="51"/>
  <c r="CE62" i="51"/>
  <c r="CI62" i="51"/>
  <c r="CM62" i="51"/>
  <c r="CQ62" i="51"/>
  <c r="CU62" i="51"/>
  <c r="CY62" i="51"/>
  <c r="DC62" i="51"/>
  <c r="DG62" i="51"/>
  <c r="DK62" i="51"/>
  <c r="DO62" i="51"/>
  <c r="DS62" i="51"/>
  <c r="DW62" i="51"/>
  <c r="EA62" i="51"/>
  <c r="EE62" i="51"/>
  <c r="EI62" i="51"/>
  <c r="EM62" i="51"/>
  <c r="EQ62" i="51"/>
  <c r="EU62" i="51"/>
  <c r="EY62" i="51"/>
  <c r="FC62" i="51"/>
  <c r="FG62" i="51"/>
  <c r="FK62" i="51"/>
  <c r="FO62" i="51"/>
  <c r="FS62" i="51"/>
  <c r="FW62" i="51"/>
  <c r="GA62" i="51"/>
  <c r="GE62" i="51"/>
  <c r="GI62" i="51"/>
  <c r="GM62" i="51"/>
  <c r="GQ62" i="51"/>
  <c r="GU62" i="51"/>
  <c r="GY62" i="51"/>
  <c r="HC62" i="51"/>
  <c r="HG62" i="51"/>
  <c r="HK62" i="51"/>
  <c r="HO62" i="51"/>
  <c r="HS62" i="51"/>
  <c r="HW62" i="51"/>
  <c r="IA62" i="51"/>
  <c r="IE62" i="51"/>
  <c r="II62" i="51"/>
  <c r="IM62" i="51"/>
  <c r="IQ62" i="51"/>
  <c r="IU62" i="51"/>
  <c r="J63" i="51"/>
  <c r="N63" i="51"/>
  <c r="R63" i="51"/>
  <c r="V63" i="51"/>
  <c r="Z63" i="51"/>
  <c r="AD63" i="51"/>
  <c r="AH63" i="51"/>
  <c r="AL63" i="51"/>
  <c r="AP63" i="51"/>
  <c r="AT63" i="51"/>
  <c r="AX63" i="51"/>
  <c r="BB63" i="51"/>
  <c r="BF63" i="51"/>
  <c r="BJ63" i="51"/>
  <c r="BN63" i="51"/>
  <c r="BR63" i="51"/>
  <c r="BV63" i="51"/>
  <c r="BZ63" i="51"/>
  <c r="CD63" i="51"/>
  <c r="CH63" i="51"/>
  <c r="CL63" i="51"/>
  <c r="CP63" i="51"/>
  <c r="CT63" i="51"/>
  <c r="CX63" i="51"/>
  <c r="DB63" i="51"/>
  <c r="DF63" i="51"/>
  <c r="DJ63" i="51"/>
  <c r="DN63" i="51"/>
  <c r="DR63" i="51"/>
  <c r="DV63" i="51"/>
  <c r="DZ63" i="51"/>
  <c r="ED63" i="51"/>
  <c r="EH63" i="51"/>
  <c r="EL63" i="51"/>
  <c r="EP63" i="51"/>
  <c r="ET63" i="51"/>
  <c r="EX63" i="51"/>
  <c r="FB63" i="51"/>
  <c r="FF63" i="51"/>
  <c r="FJ63" i="51"/>
  <c r="FN63" i="51"/>
  <c r="FR63" i="51"/>
  <c r="FV63" i="51"/>
  <c r="FZ63" i="51"/>
  <c r="GD63" i="51"/>
  <c r="GH63" i="51"/>
  <c r="GL63" i="51"/>
  <c r="GP63" i="51"/>
  <c r="GT63" i="51"/>
  <c r="GX63" i="51"/>
  <c r="HB63" i="51"/>
  <c r="HF63" i="51"/>
  <c r="HJ63" i="51"/>
  <c r="HN63" i="51"/>
  <c r="HR63" i="51"/>
  <c r="HV63" i="51"/>
  <c r="HZ63" i="51"/>
  <c r="ID63" i="51"/>
  <c r="IH63" i="51"/>
  <c r="IL63" i="51"/>
  <c r="IP63" i="51"/>
  <c r="IT63" i="51"/>
  <c r="IX63" i="51"/>
  <c r="J64" i="51"/>
  <c r="N64" i="51"/>
  <c r="R64" i="51"/>
  <c r="V64" i="51"/>
  <c r="Z64" i="51"/>
  <c r="AD64" i="51"/>
  <c r="AH64" i="51"/>
  <c r="AL64" i="51"/>
  <c r="AP64" i="51"/>
  <c r="AT64" i="51"/>
  <c r="AX64" i="51"/>
  <c r="BB64" i="51"/>
  <c r="BF64" i="51"/>
  <c r="BJ64" i="51"/>
  <c r="BN64" i="51"/>
  <c r="BR64" i="51"/>
  <c r="BV64" i="51"/>
  <c r="BZ64" i="51"/>
  <c r="CD64" i="51"/>
  <c r="CH64" i="51"/>
  <c r="CL64" i="51"/>
  <c r="CP64" i="51"/>
  <c r="CT64" i="51"/>
  <c r="CX64" i="51"/>
  <c r="DB64" i="51"/>
  <c r="DF64" i="51"/>
  <c r="DJ64" i="51"/>
  <c r="DN64" i="51"/>
  <c r="DR64" i="51"/>
  <c r="DV64" i="51"/>
  <c r="DZ64" i="51"/>
  <c r="ED64" i="51"/>
  <c r="EH64" i="51"/>
  <c r="EL64" i="51"/>
  <c r="EP64" i="51"/>
  <c r="ET64" i="51"/>
  <c r="EX64" i="51"/>
  <c r="FB64" i="51"/>
  <c r="FF64" i="51"/>
  <c r="FJ64" i="51"/>
  <c r="FN64" i="51"/>
  <c r="FR64" i="51"/>
  <c r="FV64" i="51"/>
  <c r="FZ64" i="51"/>
  <c r="GD64" i="51"/>
  <c r="GH64" i="51"/>
  <c r="GL64" i="51"/>
  <c r="GP64" i="51"/>
  <c r="GT64" i="51"/>
  <c r="GX64" i="51"/>
  <c r="HB64" i="51"/>
  <c r="HF64" i="51"/>
  <c r="HJ64" i="51"/>
  <c r="HN64" i="51"/>
  <c r="HR64" i="51"/>
  <c r="HV64" i="51"/>
  <c r="HZ64" i="51"/>
  <c r="ID64" i="51"/>
  <c r="IH64" i="51"/>
  <c r="IL64" i="51"/>
  <c r="IP64" i="51"/>
  <c r="IT64" i="51"/>
  <c r="IX64" i="51"/>
  <c r="G66" i="51"/>
  <c r="J66" i="51"/>
  <c r="K66" i="51"/>
  <c r="N66" i="51"/>
  <c r="O66" i="51"/>
  <c r="R66" i="51"/>
  <c r="S66" i="51"/>
  <c r="V66" i="51"/>
  <c r="W66" i="51"/>
  <c r="Z66" i="51"/>
  <c r="AA66" i="51"/>
  <c r="AD66" i="51"/>
  <c r="AE66" i="51"/>
  <c r="AH66" i="51"/>
  <c r="AI66" i="51"/>
  <c r="AL66" i="51"/>
  <c r="AM66" i="51"/>
  <c r="AP66" i="51"/>
  <c r="AQ66" i="51"/>
  <c r="AT66" i="51"/>
  <c r="AU66" i="51"/>
  <c r="AX66" i="51"/>
  <c r="AY66" i="51"/>
  <c r="BB66" i="51"/>
  <c r="BC66" i="51"/>
  <c r="BF66" i="51"/>
  <c r="BG66" i="51"/>
  <c r="BJ66" i="51"/>
  <c r="BK66" i="51"/>
  <c r="BN66" i="51"/>
  <c r="BO66" i="51"/>
  <c r="BR66" i="51"/>
  <c r="BS66" i="51"/>
  <c r="BV66" i="51"/>
  <c r="BW66" i="51"/>
  <c r="BZ66" i="51"/>
  <c r="CA66" i="51"/>
  <c r="CD66" i="51"/>
  <c r="CE66" i="51"/>
  <c r="CH66" i="51"/>
  <c r="CI66" i="51"/>
  <c r="CL66" i="51"/>
  <c r="CM66" i="51"/>
  <c r="CP66" i="51"/>
  <c r="CQ66" i="51"/>
  <c r="CT66" i="51"/>
  <c r="CU66" i="51"/>
  <c r="CX66" i="51"/>
  <c r="CY66" i="51"/>
  <c r="DB66" i="51"/>
  <c r="DC66" i="51"/>
  <c r="DF66" i="51"/>
  <c r="DG66" i="51"/>
  <c r="DJ66" i="51"/>
  <c r="DK66" i="51"/>
  <c r="DN66" i="51"/>
  <c r="DO66" i="51"/>
  <c r="DR66" i="51"/>
  <c r="DS66" i="51"/>
  <c r="DV66" i="51"/>
  <c r="DW66" i="51"/>
  <c r="DZ66" i="51"/>
  <c r="EA66" i="51"/>
  <c r="ED66" i="51"/>
  <c r="EE66" i="51"/>
  <c r="EH66" i="51"/>
  <c r="EI66" i="51"/>
  <c r="EL66" i="51"/>
  <c r="EM66" i="51"/>
  <c r="EP66" i="51"/>
  <c r="EQ66" i="51"/>
  <c r="ET66" i="51"/>
  <c r="EU66" i="51"/>
  <c r="EX66" i="51"/>
  <c r="EY66" i="51"/>
  <c r="FB66" i="51"/>
  <c r="FC66" i="51"/>
  <c r="FF66" i="51"/>
  <c r="FG66" i="51"/>
  <c r="FJ66" i="51"/>
  <c r="FK66" i="51"/>
  <c r="FN66" i="51"/>
  <c r="FO66" i="51"/>
  <c r="FR66" i="51"/>
  <c r="FS66" i="51"/>
  <c r="FV66" i="51"/>
  <c r="FW66" i="51"/>
  <c r="FZ66" i="51"/>
  <c r="GA66" i="51"/>
  <c r="GD66" i="51"/>
  <c r="GE66" i="51"/>
  <c r="GH66" i="51"/>
  <c r="GI66" i="51"/>
  <c r="GL66" i="51"/>
  <c r="GM66" i="51"/>
  <c r="GP66" i="51"/>
  <c r="GQ66" i="51"/>
  <c r="GT66" i="51"/>
  <c r="GU66" i="51"/>
  <c r="GX66" i="51"/>
  <c r="GY66" i="51"/>
  <c r="HB66" i="51"/>
  <c r="HC66" i="51"/>
  <c r="HF66" i="51"/>
  <c r="HG66" i="51"/>
  <c r="HJ66" i="51"/>
  <c r="HK66" i="51"/>
  <c r="HN66" i="51"/>
  <c r="HO66" i="51"/>
  <c r="HR66" i="51"/>
  <c r="HS66" i="51"/>
  <c r="HV66" i="51"/>
  <c r="HW66" i="51"/>
  <c r="HZ66" i="51"/>
  <c r="IA66" i="51"/>
  <c r="ID66" i="51"/>
  <c r="IE66" i="51"/>
  <c r="IH66" i="51"/>
  <c r="II66" i="51"/>
  <c r="IL66" i="51"/>
  <c r="IM66" i="51"/>
  <c r="IP66" i="51"/>
  <c r="IQ66" i="51"/>
  <c r="IT66" i="51"/>
  <c r="IU66" i="51"/>
  <c r="IX66" i="51"/>
  <c r="G67" i="51"/>
  <c r="J67" i="51"/>
  <c r="K67" i="51"/>
  <c r="N67" i="51"/>
  <c r="O67" i="51"/>
  <c r="R67" i="51"/>
  <c r="S67" i="51"/>
  <c r="V67" i="51"/>
  <c r="W67" i="51"/>
  <c r="Z67" i="51"/>
  <c r="AA67" i="51"/>
  <c r="AD67" i="51"/>
  <c r="AE67" i="51"/>
  <c r="AH67" i="51"/>
  <c r="AI67" i="51"/>
  <c r="AL67" i="51"/>
  <c r="AM67" i="51"/>
  <c r="AP67" i="51"/>
  <c r="AQ67" i="51"/>
  <c r="AT67" i="51"/>
  <c r="AU67" i="51"/>
  <c r="AX67" i="51"/>
  <c r="AY67" i="51"/>
  <c r="BB67" i="51"/>
  <c r="BC67" i="51"/>
  <c r="BF67" i="51"/>
  <c r="BG67" i="51"/>
  <c r="BJ67" i="51"/>
  <c r="BK67" i="51"/>
  <c r="BN67" i="51"/>
  <c r="BO67" i="51"/>
  <c r="BR67" i="51"/>
  <c r="BS67" i="51"/>
  <c r="BV67" i="51"/>
  <c r="BW67" i="51"/>
  <c r="BZ67" i="51"/>
  <c r="CA67" i="51"/>
  <c r="CD67" i="51"/>
  <c r="CE67" i="51"/>
  <c r="CH67" i="51"/>
  <c r="CI67" i="51"/>
  <c r="CL67" i="51"/>
  <c r="CM67" i="51"/>
  <c r="CP67" i="51"/>
  <c r="CQ67" i="51"/>
  <c r="CT67" i="51"/>
  <c r="CU67" i="51"/>
  <c r="CX67" i="51"/>
  <c r="CY67" i="51"/>
  <c r="DB67" i="51"/>
  <c r="DC67" i="51"/>
  <c r="DF67" i="51"/>
  <c r="DG67" i="51"/>
  <c r="DJ67" i="51"/>
  <c r="DK67" i="51"/>
  <c r="DN67" i="51"/>
  <c r="DO67" i="51"/>
  <c r="DR67" i="51"/>
  <c r="DS67" i="51"/>
  <c r="DV67" i="51"/>
  <c r="DW67" i="51"/>
  <c r="DZ67" i="51"/>
  <c r="EA67" i="51"/>
  <c r="ED67" i="51"/>
  <c r="EE67" i="51"/>
  <c r="EH67" i="51"/>
  <c r="EI67" i="51"/>
  <c r="EL67" i="51"/>
  <c r="EM67" i="51"/>
  <c r="EP67" i="51"/>
  <c r="EQ67" i="51"/>
  <c r="ET67" i="51"/>
  <c r="EU67" i="51"/>
  <c r="EX67" i="51"/>
  <c r="EY67" i="51"/>
  <c r="FB67" i="51"/>
  <c r="FC67" i="51"/>
  <c r="FF67" i="51"/>
  <c r="FG67" i="51"/>
  <c r="FJ67" i="51"/>
  <c r="FK67" i="51"/>
  <c r="FN67" i="51"/>
  <c r="FO67" i="51"/>
  <c r="FR67" i="51"/>
  <c r="FS67" i="51"/>
  <c r="FV67" i="51"/>
  <c r="FW67" i="51"/>
  <c r="FZ67" i="51"/>
  <c r="GA67" i="51"/>
  <c r="GD67" i="51"/>
  <c r="GE67" i="51"/>
  <c r="GH67" i="51"/>
  <c r="GI67" i="51"/>
  <c r="GL67" i="51"/>
  <c r="GM67" i="51"/>
  <c r="GP67" i="51"/>
  <c r="GQ67" i="51"/>
  <c r="GT67" i="51"/>
  <c r="GU67" i="51"/>
  <c r="GX67" i="51"/>
  <c r="GY67" i="51"/>
  <c r="HB67" i="51"/>
  <c r="HC67" i="51"/>
  <c r="HF67" i="51"/>
  <c r="HG67" i="51"/>
  <c r="HJ67" i="51"/>
  <c r="HK67" i="51"/>
  <c r="HN67" i="51"/>
  <c r="HO67" i="51"/>
  <c r="HR67" i="51"/>
  <c r="HS67" i="51"/>
  <c r="HV67" i="51"/>
  <c r="HW67" i="51"/>
  <c r="HZ67" i="51"/>
  <c r="IA67" i="51"/>
  <c r="ID67" i="51"/>
  <c r="IE67" i="51"/>
  <c r="IH67" i="51"/>
  <c r="II67" i="51"/>
  <c r="IL67" i="51"/>
  <c r="IM67" i="51"/>
  <c r="IP67" i="51"/>
  <c r="IQ67" i="51"/>
  <c r="IT67" i="51"/>
  <c r="IU67" i="51"/>
  <c r="IX67" i="51"/>
  <c r="G68" i="51"/>
  <c r="J68" i="51"/>
  <c r="K68" i="51"/>
  <c r="N68" i="51"/>
  <c r="O68" i="51"/>
  <c r="R68" i="51"/>
  <c r="S68" i="51"/>
  <c r="V68" i="51"/>
  <c r="W68" i="51"/>
  <c r="Z68" i="51"/>
  <c r="AA68" i="51"/>
  <c r="AD68" i="51"/>
  <c r="AE68" i="51"/>
  <c r="AH68" i="51"/>
  <c r="AI68" i="51"/>
  <c r="AL68" i="51"/>
  <c r="AM68" i="51"/>
  <c r="AP68" i="51"/>
  <c r="AQ68" i="51"/>
  <c r="AT68" i="51"/>
  <c r="AU68" i="51"/>
  <c r="AX68" i="51"/>
  <c r="AY68" i="51"/>
  <c r="BB68" i="51"/>
  <c r="BC68" i="51"/>
  <c r="BF68" i="51"/>
  <c r="BG68" i="51"/>
  <c r="BJ68" i="51"/>
  <c r="BK68" i="51"/>
  <c r="BN68" i="51"/>
  <c r="BO68" i="51"/>
  <c r="BR68" i="51"/>
  <c r="BS68" i="51"/>
  <c r="BV68" i="51"/>
  <c r="BW68" i="51"/>
  <c r="BZ68" i="51"/>
  <c r="CA68" i="51"/>
  <c r="CD68" i="51"/>
  <c r="CE68" i="51"/>
  <c r="CH68" i="51"/>
  <c r="CI68" i="51"/>
  <c r="CL68" i="51"/>
  <c r="CM68" i="51"/>
  <c r="CP68" i="51"/>
  <c r="CQ68" i="51"/>
  <c r="CT68" i="51"/>
  <c r="CU68" i="51"/>
  <c r="CX68" i="51"/>
  <c r="CY68" i="51"/>
  <c r="DB68" i="51"/>
  <c r="DC68" i="51"/>
  <c r="DF68" i="51"/>
  <c r="DG68" i="51"/>
  <c r="DJ68" i="51"/>
  <c r="DK68" i="51"/>
  <c r="DN68" i="51"/>
  <c r="DO68" i="51"/>
  <c r="DR68" i="51"/>
  <c r="DS68" i="51"/>
  <c r="DV68" i="51"/>
  <c r="DW68" i="51"/>
  <c r="DZ68" i="51"/>
  <c r="EA68" i="51"/>
  <c r="ED68" i="51"/>
  <c r="EE68" i="51"/>
  <c r="EH68" i="51"/>
  <c r="EI68" i="51"/>
  <c r="EL68" i="51"/>
  <c r="EM68" i="51"/>
  <c r="EP68" i="51"/>
  <c r="EQ68" i="51"/>
  <c r="ET68" i="51"/>
  <c r="EU68" i="51"/>
  <c r="EX68" i="51"/>
  <c r="EY68" i="51"/>
  <c r="FB68" i="51"/>
  <c r="FC68" i="51"/>
  <c r="FF68" i="51"/>
  <c r="FG68" i="51"/>
  <c r="FJ68" i="51"/>
  <c r="FK68" i="51"/>
  <c r="FN68" i="51"/>
  <c r="FO68" i="51"/>
  <c r="FR68" i="51"/>
  <c r="FS68" i="51"/>
  <c r="FV68" i="51"/>
  <c r="FW68" i="51"/>
  <c r="FZ68" i="51"/>
  <c r="GA68" i="51"/>
  <c r="GD68" i="51"/>
  <c r="GE68" i="51"/>
  <c r="GH68" i="51"/>
  <c r="GI68" i="51"/>
  <c r="GL68" i="51"/>
  <c r="GM68" i="51"/>
  <c r="GP68" i="51"/>
  <c r="GQ68" i="51"/>
  <c r="GT68" i="51"/>
  <c r="GU68" i="51"/>
  <c r="GX68" i="51"/>
  <c r="GY68" i="51"/>
  <c r="HB68" i="51"/>
  <c r="HC68" i="51"/>
  <c r="HF68" i="51"/>
  <c r="HG68" i="51"/>
  <c r="HJ68" i="51"/>
  <c r="HK68" i="51"/>
  <c r="HN68" i="51"/>
  <c r="HO68" i="51"/>
  <c r="HR68" i="51"/>
  <c r="HS68" i="51"/>
  <c r="HV68" i="51"/>
  <c r="HW68" i="51"/>
  <c r="HZ68" i="51"/>
  <c r="IA68" i="51"/>
  <c r="ID68" i="51"/>
  <c r="IE68" i="51"/>
  <c r="IH68" i="51"/>
  <c r="II68" i="51"/>
  <c r="IL68" i="51"/>
  <c r="IM68" i="51"/>
  <c r="IP68" i="51"/>
  <c r="IQ68" i="51"/>
  <c r="IT68" i="51"/>
  <c r="IU68" i="51"/>
  <c r="IX68" i="51"/>
  <c r="G69" i="51"/>
  <c r="J69" i="51"/>
  <c r="K69" i="51"/>
  <c r="N69" i="51"/>
  <c r="O69" i="51"/>
  <c r="R69" i="51"/>
  <c r="S69" i="51"/>
  <c r="V69" i="51"/>
  <c r="W69" i="51"/>
  <c r="Z69" i="51"/>
  <c r="AA69" i="51"/>
  <c r="AD69" i="51"/>
  <c r="AE69" i="51"/>
  <c r="AH69" i="51"/>
  <c r="AI69" i="51"/>
  <c r="AL69" i="51"/>
  <c r="AM69" i="51"/>
  <c r="AP69" i="51"/>
  <c r="AQ69" i="51"/>
  <c r="AT69" i="51"/>
  <c r="AU69" i="51"/>
  <c r="AX69" i="51"/>
  <c r="AY69" i="51"/>
  <c r="BB69" i="51"/>
  <c r="BC69" i="51"/>
  <c r="BF69" i="51"/>
  <c r="BG69" i="51"/>
  <c r="BJ69" i="51"/>
  <c r="BK69" i="51"/>
  <c r="BN69" i="51"/>
  <c r="BO69" i="51"/>
  <c r="BR69" i="51"/>
  <c r="BS69" i="51"/>
  <c r="BV69" i="51"/>
  <c r="BW69" i="51"/>
  <c r="BZ69" i="51"/>
  <c r="CA69" i="51"/>
  <c r="CD69" i="51"/>
  <c r="CE69" i="51"/>
  <c r="CH69" i="51"/>
  <c r="CI69" i="51"/>
  <c r="CL69" i="51"/>
  <c r="CM69" i="51"/>
  <c r="CP69" i="51"/>
  <c r="CQ69" i="51"/>
  <c r="CT69" i="51"/>
  <c r="CU69" i="51"/>
  <c r="CX69" i="51"/>
  <c r="CY69" i="51"/>
  <c r="DB69" i="51"/>
  <c r="DC69" i="51"/>
  <c r="DF69" i="51"/>
  <c r="DG69" i="51"/>
  <c r="DJ69" i="51"/>
  <c r="DK69" i="51"/>
  <c r="DN69" i="51"/>
  <c r="DO69" i="51"/>
  <c r="DR69" i="51"/>
  <c r="DS69" i="51"/>
  <c r="DV69" i="51"/>
  <c r="DW69" i="51"/>
  <c r="DZ69" i="51"/>
  <c r="EA69" i="51"/>
  <c r="ED69" i="51"/>
  <c r="EE69" i="51"/>
  <c r="EH69" i="51"/>
  <c r="EI69" i="51"/>
  <c r="EL69" i="51"/>
  <c r="EM69" i="51"/>
  <c r="EP69" i="51"/>
  <c r="EQ69" i="51"/>
  <c r="ET69" i="51"/>
  <c r="EU69" i="51"/>
  <c r="EX69" i="51"/>
  <c r="EY69" i="51"/>
  <c r="FB69" i="51"/>
  <c r="FC69" i="51"/>
  <c r="FF69" i="51"/>
  <c r="FG69" i="51"/>
  <c r="FJ69" i="51"/>
  <c r="FK69" i="51"/>
  <c r="FN69" i="51"/>
  <c r="FO69" i="51"/>
  <c r="FR69" i="51"/>
  <c r="FS69" i="51"/>
  <c r="FV69" i="51"/>
  <c r="FW69" i="51"/>
  <c r="FZ69" i="51"/>
  <c r="GA69" i="51"/>
  <c r="GD69" i="51"/>
  <c r="GE69" i="51"/>
  <c r="GH69" i="51"/>
  <c r="GI69" i="51"/>
  <c r="GL69" i="51"/>
  <c r="GM69" i="51"/>
  <c r="GP69" i="51"/>
  <c r="GQ69" i="51"/>
  <c r="GT69" i="51"/>
  <c r="GU69" i="51"/>
  <c r="GX69" i="51"/>
  <c r="GY69" i="51"/>
  <c r="HB69" i="51"/>
  <c r="HC69" i="51"/>
  <c r="HF69" i="51"/>
  <c r="HG69" i="51"/>
  <c r="HJ69" i="51"/>
  <c r="HK69" i="51"/>
  <c r="HN69" i="51"/>
  <c r="HO69" i="51"/>
  <c r="HR69" i="51"/>
  <c r="HS69" i="51"/>
  <c r="HV69" i="51"/>
  <c r="HW69" i="51"/>
  <c r="HZ69" i="51"/>
  <c r="IA69" i="51"/>
  <c r="ID69" i="51"/>
  <c r="IE69" i="51"/>
  <c r="IH69" i="51"/>
  <c r="II69" i="51"/>
  <c r="IL69" i="51"/>
  <c r="IM69" i="51"/>
  <c r="IP69" i="51"/>
  <c r="IQ69" i="51"/>
  <c r="IT69" i="51"/>
  <c r="IU69" i="51"/>
  <c r="IX69" i="51"/>
  <c r="G70" i="51"/>
  <c r="J70" i="51"/>
  <c r="K70" i="51"/>
  <c r="N70" i="51"/>
  <c r="O70" i="51"/>
  <c r="R70" i="51"/>
  <c r="S70" i="51"/>
  <c r="V70" i="51"/>
  <c r="W70" i="51"/>
  <c r="Z70" i="51"/>
  <c r="AA70" i="51"/>
  <c r="AD70" i="51"/>
  <c r="AE70" i="51"/>
  <c r="AH70" i="51"/>
  <c r="AI70" i="51"/>
  <c r="AL70" i="51"/>
  <c r="AM70" i="51"/>
  <c r="AP70" i="51"/>
  <c r="AQ70" i="51"/>
  <c r="AT70" i="51"/>
  <c r="AU70" i="51"/>
  <c r="AX70" i="51"/>
  <c r="AY70" i="51"/>
  <c r="BB70" i="51"/>
  <c r="BC70" i="51"/>
  <c r="BF70" i="51"/>
  <c r="BG70" i="51"/>
  <c r="BJ70" i="51"/>
  <c r="BK70" i="51"/>
  <c r="BN70" i="51"/>
  <c r="BO70" i="51"/>
  <c r="BR70" i="51"/>
  <c r="BS70" i="51"/>
  <c r="BV70" i="51"/>
  <c r="BW70" i="51"/>
  <c r="BZ70" i="51"/>
  <c r="CA70" i="51"/>
  <c r="CD70" i="51"/>
  <c r="CE70" i="51"/>
  <c r="CH70" i="51"/>
  <c r="CI70" i="51"/>
  <c r="CL70" i="51"/>
  <c r="CM70" i="51"/>
  <c r="CP70" i="51"/>
  <c r="CQ70" i="51"/>
  <c r="CT70" i="51"/>
  <c r="CU70" i="51"/>
  <c r="CX70" i="51"/>
  <c r="CY70" i="51"/>
  <c r="DB70" i="51"/>
  <c r="DC70" i="51"/>
  <c r="DF70" i="51"/>
  <c r="DG70" i="51"/>
  <c r="DJ70" i="51"/>
  <c r="DK70" i="51"/>
  <c r="DN70" i="51"/>
  <c r="DO70" i="51"/>
  <c r="DR70" i="51"/>
  <c r="DS70" i="51"/>
  <c r="DV70" i="51"/>
  <c r="DW70" i="51"/>
  <c r="DZ70" i="51"/>
  <c r="EA70" i="51"/>
  <c r="ED70" i="51"/>
  <c r="EE70" i="51"/>
  <c r="EH70" i="51"/>
  <c r="EI70" i="51"/>
  <c r="EL70" i="51"/>
  <c r="EM70" i="51"/>
  <c r="EP70" i="51"/>
  <c r="EQ70" i="51"/>
  <c r="ET70" i="51"/>
  <c r="EU70" i="51"/>
  <c r="EX70" i="51"/>
  <c r="EY70" i="51"/>
  <c r="FB70" i="51"/>
  <c r="FC70" i="51"/>
  <c r="FF70" i="51"/>
  <c r="FG70" i="51"/>
  <c r="FJ70" i="51"/>
  <c r="FK70" i="51"/>
  <c r="FN70" i="51"/>
  <c r="FO70" i="51"/>
  <c r="FR70" i="51"/>
  <c r="FS70" i="51"/>
  <c r="FV70" i="51"/>
  <c r="FW70" i="51"/>
  <c r="FZ70" i="51"/>
  <c r="GA70" i="51"/>
  <c r="GD70" i="51"/>
  <c r="GE70" i="51"/>
  <c r="GH70" i="51"/>
  <c r="GI70" i="51"/>
  <c r="GL70" i="51"/>
  <c r="GM70" i="51"/>
  <c r="GP70" i="51"/>
  <c r="GQ70" i="51"/>
  <c r="GT70" i="51"/>
  <c r="GU70" i="51"/>
  <c r="GX70" i="51"/>
  <c r="GY70" i="51"/>
  <c r="HB70" i="51"/>
  <c r="HC70" i="51"/>
  <c r="HF70" i="51"/>
  <c r="HG70" i="51"/>
  <c r="HJ70" i="51"/>
  <c r="HK70" i="51"/>
  <c r="HN70" i="51"/>
  <c r="HO70" i="51"/>
  <c r="HR70" i="51"/>
  <c r="HS70" i="51"/>
  <c r="HV70" i="51"/>
  <c r="HW70" i="51"/>
  <c r="HZ70" i="51"/>
  <c r="IA70" i="51"/>
  <c r="ID70" i="51"/>
  <c r="IE70" i="51"/>
  <c r="IH70" i="51"/>
  <c r="II70" i="51"/>
  <c r="IL70" i="51"/>
  <c r="IM70" i="51"/>
  <c r="IP70" i="51"/>
  <c r="IQ70" i="51"/>
  <c r="IT70" i="51"/>
  <c r="IU70" i="51"/>
  <c r="IX70" i="51"/>
  <c r="D52" i="42" l="1"/>
  <c r="D51" i="42"/>
  <c r="D21" i="42" l="1"/>
  <c r="D25" i="42"/>
  <c r="C27" i="51" l="1"/>
  <c r="D27" i="51" s="1"/>
  <c r="D9" i="51"/>
  <c r="A9" i="51" l="1"/>
  <c r="C28" i="51"/>
  <c r="D28" i="51" s="1"/>
  <c r="H5" i="42" l="1"/>
  <c r="D63" i="40"/>
  <c r="D24" i="40"/>
  <c r="D19" i="52"/>
  <c r="D20" i="52"/>
  <c r="E15" i="51"/>
  <c r="D32" i="40"/>
  <c r="D27" i="52"/>
  <c r="D26" i="52"/>
  <c r="D17" i="52"/>
  <c r="D16" i="52"/>
  <c r="IU88" i="51"/>
  <c r="IQ88" i="51"/>
  <c r="IM88" i="51"/>
  <c r="II88" i="51"/>
  <c r="IE88" i="51"/>
  <c r="IA88" i="51"/>
  <c r="HW88" i="51"/>
  <c r="HS88" i="51"/>
  <c r="HO88" i="51"/>
  <c r="HK88" i="51"/>
  <c r="HG88" i="51"/>
  <c r="HC88" i="51"/>
  <c r="GY88" i="51"/>
  <c r="GU88" i="51"/>
  <c r="GQ88" i="51"/>
  <c r="GM88" i="51"/>
  <c r="GI88" i="51"/>
  <c r="GE88" i="51"/>
  <c r="GA88" i="51"/>
  <c r="FW88" i="51"/>
  <c r="FS88" i="51"/>
  <c r="FO88" i="51"/>
  <c r="FK88" i="51"/>
  <c r="FG88" i="51"/>
  <c r="FC88" i="51"/>
  <c r="EY88" i="51"/>
  <c r="EU88" i="51"/>
  <c r="EQ88" i="51"/>
  <c r="EM88" i="51"/>
  <c r="EI88" i="51"/>
  <c r="EE88" i="51"/>
  <c r="EA88" i="51"/>
  <c r="DW88" i="51"/>
  <c r="DS88" i="51"/>
  <c r="DO88" i="51"/>
  <c r="DK88" i="51"/>
  <c r="DG88" i="51"/>
  <c r="DC88" i="51"/>
  <c r="CY88" i="51"/>
  <c r="CU88" i="51"/>
  <c r="CQ88" i="51"/>
  <c r="CM88" i="51"/>
  <c r="CI88" i="51"/>
  <c r="CE88" i="51"/>
  <c r="CA88" i="51"/>
  <c r="BW88" i="51"/>
  <c r="BS88" i="51"/>
  <c r="BO88" i="51"/>
  <c r="BK88" i="51"/>
  <c r="BG88" i="51"/>
  <c r="BC88" i="51"/>
  <c r="AY88" i="51"/>
  <c r="AU88" i="51"/>
  <c r="AQ88" i="51"/>
  <c r="AM88" i="51"/>
  <c r="AI88" i="51"/>
  <c r="AE88" i="51"/>
  <c r="AA88" i="51"/>
  <c r="W88" i="51"/>
  <c r="S88" i="51"/>
  <c r="O88" i="51"/>
  <c r="K88" i="51"/>
  <c r="G88" i="51"/>
  <c r="IU87" i="51"/>
  <c r="IQ87" i="51"/>
  <c r="IM87" i="51"/>
  <c r="II87" i="51"/>
  <c r="IE87" i="51"/>
  <c r="IA87" i="51"/>
  <c r="HW87" i="51"/>
  <c r="HS87" i="51"/>
  <c r="HO87" i="51"/>
  <c r="HK87" i="51"/>
  <c r="HG87" i="51"/>
  <c r="HC87" i="51"/>
  <c r="GY87" i="51"/>
  <c r="GU87" i="51"/>
  <c r="GQ87" i="51"/>
  <c r="GM87" i="51"/>
  <c r="GI87" i="51"/>
  <c r="GE87" i="51"/>
  <c r="GA87" i="51"/>
  <c r="FW87" i="51"/>
  <c r="FS87" i="51"/>
  <c r="FO87" i="51"/>
  <c r="FK87" i="51"/>
  <c r="FG87" i="51"/>
  <c r="FC87" i="51"/>
  <c r="EY87" i="51"/>
  <c r="EU87" i="51"/>
  <c r="EQ87" i="51"/>
  <c r="EM87" i="51"/>
  <c r="EI87" i="51"/>
  <c r="EE87" i="51"/>
  <c r="EA87" i="51"/>
  <c r="DW87" i="51"/>
  <c r="DS87" i="51"/>
  <c r="DO87" i="51"/>
  <c r="DK87" i="51"/>
  <c r="DG87" i="51"/>
  <c r="DC87" i="51"/>
  <c r="CY87" i="51"/>
  <c r="CU87" i="51"/>
  <c r="CQ87" i="51"/>
  <c r="CM87" i="51"/>
  <c r="CI87" i="51"/>
  <c r="CE87" i="51"/>
  <c r="CA87" i="51"/>
  <c r="BW87" i="51"/>
  <c r="BS87" i="51"/>
  <c r="BO87" i="51"/>
  <c r="BK87" i="51"/>
  <c r="BG87" i="51"/>
  <c r="BC87" i="51"/>
  <c r="AY87" i="51"/>
  <c r="AU87" i="51"/>
  <c r="AQ87" i="51"/>
  <c r="AM87" i="51"/>
  <c r="AI87" i="51"/>
  <c r="AE87" i="51"/>
  <c r="AA87" i="51"/>
  <c r="W87" i="51"/>
  <c r="S87" i="51"/>
  <c r="O87" i="51"/>
  <c r="K87" i="51"/>
  <c r="G87" i="51"/>
  <c r="IU86" i="51"/>
  <c r="IQ86" i="51"/>
  <c r="IM86" i="51"/>
  <c r="II86" i="51"/>
  <c r="IE86" i="51"/>
  <c r="IA86" i="51"/>
  <c r="HW86" i="51"/>
  <c r="HS86" i="51"/>
  <c r="HO86" i="51"/>
  <c r="HK86" i="51"/>
  <c r="HG86" i="51"/>
  <c r="HC86" i="51"/>
  <c r="GY86" i="51"/>
  <c r="GU86" i="51"/>
  <c r="GQ86" i="51"/>
  <c r="GM86" i="51"/>
  <c r="GI86" i="51"/>
  <c r="GE86" i="51"/>
  <c r="GA86" i="51"/>
  <c r="FW86" i="51"/>
  <c r="FS86" i="51"/>
  <c r="FO86" i="51"/>
  <c r="FK86" i="51"/>
  <c r="FG86" i="51"/>
  <c r="FC86" i="51"/>
  <c r="EY86" i="51"/>
  <c r="EU86" i="51"/>
  <c r="EQ86" i="51"/>
  <c r="EM86" i="51"/>
  <c r="EI86" i="51"/>
  <c r="EE86" i="51"/>
  <c r="EA86" i="51"/>
  <c r="DW86" i="51"/>
  <c r="DS86" i="51"/>
  <c r="DO86" i="51"/>
  <c r="DK86" i="51"/>
  <c r="DG86" i="51"/>
  <c r="DC86" i="51"/>
  <c r="CY86" i="51"/>
  <c r="CU86" i="51"/>
  <c r="CQ86" i="51"/>
  <c r="CM86" i="51"/>
  <c r="CI86" i="51"/>
  <c r="CE86" i="51"/>
  <c r="CA86" i="51"/>
  <c r="BW86" i="51"/>
  <c r="BS86" i="51"/>
  <c r="BO86" i="51"/>
  <c r="BK86" i="51"/>
  <c r="BG86" i="51"/>
  <c r="BC86" i="51"/>
  <c r="AY86" i="51"/>
  <c r="AU86" i="51"/>
  <c r="AQ86" i="51"/>
  <c r="AM86" i="51"/>
  <c r="AI86" i="51"/>
  <c r="AE86" i="51"/>
  <c r="AA86" i="51"/>
  <c r="W86" i="51"/>
  <c r="S86" i="51"/>
  <c r="O86" i="51"/>
  <c r="K86" i="51"/>
  <c r="G86" i="51"/>
  <c r="IX85" i="51"/>
  <c r="IU85" i="51"/>
  <c r="IT85" i="51"/>
  <c r="IQ85" i="51"/>
  <c r="IP85" i="51"/>
  <c r="IM85" i="51"/>
  <c r="IL85" i="51"/>
  <c r="II85" i="51"/>
  <c r="IH85" i="51"/>
  <c r="IE85" i="51"/>
  <c r="ID85" i="51"/>
  <c r="IA85" i="51"/>
  <c r="HZ85" i="51"/>
  <c r="HW85" i="51"/>
  <c r="HV85" i="51"/>
  <c r="HS85" i="51"/>
  <c r="HR85" i="51"/>
  <c r="HO85" i="51"/>
  <c r="HN85" i="51"/>
  <c r="HK85" i="51"/>
  <c r="HJ85" i="51"/>
  <c r="HG85" i="51"/>
  <c r="HF85" i="51"/>
  <c r="HC85" i="51"/>
  <c r="HB85" i="51"/>
  <c r="GY85" i="51"/>
  <c r="GX85" i="51"/>
  <c r="GU85" i="51"/>
  <c r="GT85" i="51"/>
  <c r="GQ85" i="51"/>
  <c r="GP85" i="51"/>
  <c r="GM85" i="51"/>
  <c r="GL85" i="51"/>
  <c r="GI85" i="51"/>
  <c r="GH85" i="51"/>
  <c r="GE85" i="51"/>
  <c r="GD85" i="51"/>
  <c r="GA85" i="51"/>
  <c r="FZ85" i="51"/>
  <c r="FW85" i="51"/>
  <c r="FV85" i="51"/>
  <c r="FS85" i="51"/>
  <c r="FR85" i="51"/>
  <c r="FO85" i="51"/>
  <c r="FN85" i="51"/>
  <c r="FK85" i="51"/>
  <c r="FJ85" i="51"/>
  <c r="FG85" i="51"/>
  <c r="FF85" i="51"/>
  <c r="FC85" i="51"/>
  <c r="FB85" i="51"/>
  <c r="EY85" i="51"/>
  <c r="EX85" i="51"/>
  <c r="EU85" i="51"/>
  <c r="ET85" i="51"/>
  <c r="EQ85" i="51"/>
  <c r="EP85" i="51"/>
  <c r="EM85" i="51"/>
  <c r="EL85" i="51"/>
  <c r="EI85" i="51"/>
  <c r="EH85" i="51"/>
  <c r="EE85" i="51"/>
  <c r="ED85" i="51"/>
  <c r="EA85" i="51"/>
  <c r="DZ85" i="51"/>
  <c r="DW85" i="51"/>
  <c r="DV85" i="51"/>
  <c r="DS85" i="51"/>
  <c r="DR85" i="51"/>
  <c r="DO85" i="51"/>
  <c r="DN85" i="51"/>
  <c r="DK85" i="51"/>
  <c r="DJ85" i="51"/>
  <c r="DG85" i="51"/>
  <c r="DF85" i="51"/>
  <c r="DC85" i="51"/>
  <c r="DB85" i="51"/>
  <c r="CY85" i="51"/>
  <c r="CX85" i="51"/>
  <c r="CU85" i="51"/>
  <c r="CT85" i="51"/>
  <c r="CQ85" i="51"/>
  <c r="CP85" i="51"/>
  <c r="CM85" i="51"/>
  <c r="CL85" i="51"/>
  <c r="CI85" i="51"/>
  <c r="CH85" i="51"/>
  <c r="CE85" i="51"/>
  <c r="CD85" i="51"/>
  <c r="CA85" i="51"/>
  <c r="BZ85" i="51"/>
  <c r="BW85" i="51"/>
  <c r="BV85" i="51"/>
  <c r="BS85" i="51"/>
  <c r="BR85" i="51"/>
  <c r="BO85" i="51"/>
  <c r="BN85" i="51"/>
  <c r="BK85" i="51"/>
  <c r="BJ85" i="51"/>
  <c r="BG85" i="51"/>
  <c r="BF85" i="51"/>
  <c r="BC85" i="51"/>
  <c r="BB85" i="51"/>
  <c r="AY85" i="51"/>
  <c r="AX85" i="51"/>
  <c r="AU85" i="51"/>
  <c r="AT85" i="51"/>
  <c r="AQ85" i="51"/>
  <c r="AP85" i="51"/>
  <c r="AM85" i="51"/>
  <c r="AL85" i="51"/>
  <c r="AI85" i="51"/>
  <c r="AH85" i="51"/>
  <c r="AE85" i="51"/>
  <c r="AD85" i="51"/>
  <c r="AA85" i="51"/>
  <c r="Z85" i="51"/>
  <c r="W85" i="51"/>
  <c r="V85" i="51"/>
  <c r="S85" i="51"/>
  <c r="R85" i="51"/>
  <c r="O85" i="51"/>
  <c r="N85" i="51"/>
  <c r="K85" i="51"/>
  <c r="J85" i="51"/>
  <c r="G85" i="51"/>
  <c r="D35" i="52"/>
  <c r="IX84" i="51"/>
  <c r="IU84" i="51"/>
  <c r="IT84" i="51"/>
  <c r="IQ84" i="51"/>
  <c r="IP84" i="51"/>
  <c r="IM84" i="51"/>
  <c r="IL84" i="51"/>
  <c r="II84" i="51"/>
  <c r="IH84" i="51"/>
  <c r="IE84" i="51"/>
  <c r="ID84" i="51"/>
  <c r="IA84" i="51"/>
  <c r="HZ84" i="51"/>
  <c r="HW84" i="51"/>
  <c r="HV84" i="51"/>
  <c r="HS84" i="51"/>
  <c r="HR84" i="51"/>
  <c r="HO84" i="51"/>
  <c r="HN84" i="51"/>
  <c r="HK84" i="51"/>
  <c r="HJ84" i="51"/>
  <c r="HG84" i="51"/>
  <c r="HF84" i="51"/>
  <c r="HC84" i="51"/>
  <c r="HB84" i="51"/>
  <c r="GY84" i="51"/>
  <c r="GX84" i="51"/>
  <c r="GU84" i="51"/>
  <c r="GT84" i="51"/>
  <c r="GQ84" i="51"/>
  <c r="GP84" i="51"/>
  <c r="GM84" i="51"/>
  <c r="GL84" i="51"/>
  <c r="GI84" i="51"/>
  <c r="GH84" i="51"/>
  <c r="GE84" i="51"/>
  <c r="GD84" i="51"/>
  <c r="GA84" i="51"/>
  <c r="FZ84" i="51"/>
  <c r="FW84" i="51"/>
  <c r="FV84" i="51"/>
  <c r="FS84" i="51"/>
  <c r="FR84" i="51"/>
  <c r="FO84" i="51"/>
  <c r="FN84" i="51"/>
  <c r="FK84" i="51"/>
  <c r="FJ84" i="51"/>
  <c r="FG84" i="51"/>
  <c r="FF84" i="51"/>
  <c r="FC84" i="51"/>
  <c r="FB84" i="51"/>
  <c r="EY84" i="51"/>
  <c r="EX84" i="51"/>
  <c r="EU84" i="51"/>
  <c r="ET84" i="51"/>
  <c r="EQ84" i="51"/>
  <c r="EP84" i="51"/>
  <c r="EM84" i="51"/>
  <c r="EL84" i="51"/>
  <c r="EI84" i="51"/>
  <c r="EH84" i="51"/>
  <c r="EE84" i="51"/>
  <c r="ED84" i="51"/>
  <c r="EA84" i="51"/>
  <c r="DZ84" i="51"/>
  <c r="DW84" i="51"/>
  <c r="DV84" i="51"/>
  <c r="DS84" i="51"/>
  <c r="DR84" i="51"/>
  <c r="DO84" i="51"/>
  <c r="DN84" i="51"/>
  <c r="DK84" i="51"/>
  <c r="DJ84" i="51"/>
  <c r="DG84" i="51"/>
  <c r="DF84" i="51"/>
  <c r="DC84" i="51"/>
  <c r="DB84" i="51"/>
  <c r="CY84" i="51"/>
  <c r="CX84" i="51"/>
  <c r="CU84" i="51"/>
  <c r="CT84" i="51"/>
  <c r="CQ84" i="51"/>
  <c r="CP84" i="51"/>
  <c r="CM84" i="51"/>
  <c r="CL84" i="51"/>
  <c r="CI84" i="51"/>
  <c r="CH84" i="51"/>
  <c r="CE84" i="51"/>
  <c r="CD84" i="51"/>
  <c r="CA84" i="51"/>
  <c r="BZ84" i="51"/>
  <c r="BW84" i="51"/>
  <c r="BV84" i="51"/>
  <c r="BS84" i="51"/>
  <c r="BR84" i="51"/>
  <c r="BO84" i="51"/>
  <c r="BN84" i="51"/>
  <c r="BK84" i="51"/>
  <c r="BJ84" i="51"/>
  <c r="BG84" i="51"/>
  <c r="BF84" i="51"/>
  <c r="BC84" i="51"/>
  <c r="BB84" i="51"/>
  <c r="AY84" i="51"/>
  <c r="AX84" i="51"/>
  <c r="AU84" i="51"/>
  <c r="AT84" i="51"/>
  <c r="AQ84" i="51"/>
  <c r="AP84" i="51"/>
  <c r="AM84" i="51"/>
  <c r="AL84" i="51"/>
  <c r="AI84" i="51"/>
  <c r="AH84" i="51"/>
  <c r="AE84" i="51"/>
  <c r="AD84" i="51"/>
  <c r="AA84" i="51"/>
  <c r="Z84" i="51"/>
  <c r="W84" i="51"/>
  <c r="V84" i="51"/>
  <c r="S84" i="51"/>
  <c r="R84" i="51"/>
  <c r="O84" i="51"/>
  <c r="N84" i="51"/>
  <c r="K84" i="51"/>
  <c r="J84" i="51"/>
  <c r="G84" i="51"/>
  <c r="D34" i="52"/>
  <c r="IX83" i="51"/>
  <c r="IU83" i="51"/>
  <c r="IT83" i="51"/>
  <c r="IQ83" i="51"/>
  <c r="IP83" i="51"/>
  <c r="IM83" i="51"/>
  <c r="IL83" i="51"/>
  <c r="II83" i="51"/>
  <c r="IH83" i="51"/>
  <c r="IE83" i="51"/>
  <c r="ID83" i="51"/>
  <c r="IA83" i="51"/>
  <c r="HZ83" i="51"/>
  <c r="HW83" i="51"/>
  <c r="HV83" i="51"/>
  <c r="HS83" i="51"/>
  <c r="HR83" i="51"/>
  <c r="HO83" i="51"/>
  <c r="HN83" i="51"/>
  <c r="HK83" i="51"/>
  <c r="HJ83" i="51"/>
  <c r="HG83" i="51"/>
  <c r="HF83" i="51"/>
  <c r="HC83" i="51"/>
  <c r="HB83" i="51"/>
  <c r="GY83" i="51"/>
  <c r="GX83" i="51"/>
  <c r="GU83" i="51"/>
  <c r="GT83" i="51"/>
  <c r="GQ83" i="51"/>
  <c r="GP83" i="51"/>
  <c r="GM83" i="51"/>
  <c r="GL83" i="51"/>
  <c r="GI83" i="51"/>
  <c r="GH83" i="51"/>
  <c r="GE83" i="51"/>
  <c r="GD83" i="51"/>
  <c r="GA83" i="51"/>
  <c r="FZ83" i="51"/>
  <c r="FW83" i="51"/>
  <c r="FV83" i="51"/>
  <c r="FS83" i="51"/>
  <c r="FR83" i="51"/>
  <c r="FO83" i="51"/>
  <c r="FN83" i="51"/>
  <c r="FK83" i="51"/>
  <c r="FJ83" i="51"/>
  <c r="FG83" i="51"/>
  <c r="FF83" i="51"/>
  <c r="FC83" i="51"/>
  <c r="FB83" i="51"/>
  <c r="EY83" i="51"/>
  <c r="EX83" i="51"/>
  <c r="EU83" i="51"/>
  <c r="ET83" i="51"/>
  <c r="EQ83" i="51"/>
  <c r="EP83" i="51"/>
  <c r="EM83" i="51"/>
  <c r="EL83" i="51"/>
  <c r="EI83" i="51"/>
  <c r="EH83" i="51"/>
  <c r="EE83" i="51"/>
  <c r="ED83" i="51"/>
  <c r="EA83" i="51"/>
  <c r="DZ83" i="51"/>
  <c r="DW83" i="51"/>
  <c r="DV83" i="51"/>
  <c r="DS83" i="51"/>
  <c r="DR83" i="51"/>
  <c r="DO83" i="51"/>
  <c r="DN83" i="51"/>
  <c r="DK83" i="51"/>
  <c r="DJ83" i="51"/>
  <c r="DG83" i="51"/>
  <c r="DF83" i="51"/>
  <c r="DC83" i="51"/>
  <c r="DB83" i="51"/>
  <c r="CY83" i="51"/>
  <c r="CX83" i="51"/>
  <c r="CU83" i="51"/>
  <c r="CT83" i="51"/>
  <c r="CQ83" i="51"/>
  <c r="CP83" i="51"/>
  <c r="CM83" i="51"/>
  <c r="CL83" i="51"/>
  <c r="CI83" i="51"/>
  <c r="CH83" i="51"/>
  <c r="CE83" i="51"/>
  <c r="CD83" i="51"/>
  <c r="CA83" i="51"/>
  <c r="BZ83" i="51"/>
  <c r="BW83" i="51"/>
  <c r="BV83" i="51"/>
  <c r="BS83" i="51"/>
  <c r="BR83" i="51"/>
  <c r="BO83" i="51"/>
  <c r="BN83" i="51"/>
  <c r="BK83" i="51"/>
  <c r="BJ83" i="51"/>
  <c r="BG83" i="51"/>
  <c r="BF83" i="51"/>
  <c r="BC83" i="51"/>
  <c r="BB83" i="51"/>
  <c r="AY83" i="51"/>
  <c r="AX83" i="51"/>
  <c r="AU83" i="51"/>
  <c r="AT83" i="51"/>
  <c r="AQ83" i="51"/>
  <c r="AP83" i="51"/>
  <c r="AM83" i="51"/>
  <c r="AL83" i="51"/>
  <c r="AI83" i="51"/>
  <c r="AH83" i="51"/>
  <c r="AE83" i="51"/>
  <c r="AD83" i="51"/>
  <c r="AA83" i="51"/>
  <c r="Z83" i="51"/>
  <c r="W83" i="51"/>
  <c r="V83" i="51"/>
  <c r="S83" i="51"/>
  <c r="R83" i="51"/>
  <c r="O83" i="51"/>
  <c r="N83" i="51"/>
  <c r="K83" i="51"/>
  <c r="J83" i="51"/>
  <c r="G83" i="51"/>
  <c r="IX82" i="51"/>
  <c r="IU82" i="51"/>
  <c r="IT82" i="51"/>
  <c r="IQ82" i="51"/>
  <c r="IP82" i="51"/>
  <c r="IM82" i="51"/>
  <c r="IL82" i="51"/>
  <c r="II82" i="51"/>
  <c r="IH82" i="51"/>
  <c r="IE82" i="51"/>
  <c r="ID82" i="51"/>
  <c r="IA82" i="51"/>
  <c r="HZ82" i="51"/>
  <c r="HW82" i="51"/>
  <c r="HV82" i="51"/>
  <c r="HS82" i="51"/>
  <c r="HR82" i="51"/>
  <c r="HO82" i="51"/>
  <c r="HN82" i="51"/>
  <c r="HK82" i="51"/>
  <c r="HJ82" i="51"/>
  <c r="HG82" i="51"/>
  <c r="HF82" i="51"/>
  <c r="HC82" i="51"/>
  <c r="HB82" i="51"/>
  <c r="GY82" i="51"/>
  <c r="GX82" i="51"/>
  <c r="GU82" i="51"/>
  <c r="GT82" i="51"/>
  <c r="GQ82" i="51"/>
  <c r="GP82" i="51"/>
  <c r="GM82" i="51"/>
  <c r="GL82" i="51"/>
  <c r="GI82" i="51"/>
  <c r="GH82" i="51"/>
  <c r="GE82" i="51"/>
  <c r="GD82" i="51"/>
  <c r="GA82" i="51"/>
  <c r="FZ82" i="51"/>
  <c r="FW82" i="51"/>
  <c r="FV82" i="51"/>
  <c r="FS82" i="51"/>
  <c r="FR82" i="51"/>
  <c r="FO82" i="51"/>
  <c r="FN82" i="51"/>
  <c r="FK82" i="51"/>
  <c r="FJ82" i="51"/>
  <c r="FG82" i="51"/>
  <c r="FF82" i="51"/>
  <c r="FC82" i="51"/>
  <c r="FB82" i="51"/>
  <c r="EY82" i="51"/>
  <c r="EX82" i="51"/>
  <c r="EU82" i="51"/>
  <c r="ET82" i="51"/>
  <c r="EQ82" i="51"/>
  <c r="EP82" i="51"/>
  <c r="EM82" i="51"/>
  <c r="EL82" i="51"/>
  <c r="EI82" i="51"/>
  <c r="EH82" i="51"/>
  <c r="EE82" i="51"/>
  <c r="ED82" i="51"/>
  <c r="EA82" i="51"/>
  <c r="DZ82" i="51"/>
  <c r="DW82" i="51"/>
  <c r="DV82" i="51"/>
  <c r="DS82" i="51"/>
  <c r="DR82" i="51"/>
  <c r="DO82" i="51"/>
  <c r="DN82" i="51"/>
  <c r="DK82" i="51"/>
  <c r="DJ82" i="51"/>
  <c r="DG82" i="51"/>
  <c r="DF82" i="51"/>
  <c r="DC82" i="51"/>
  <c r="DB82" i="51"/>
  <c r="CY82" i="51"/>
  <c r="CX82" i="51"/>
  <c r="CU82" i="51"/>
  <c r="CT82" i="51"/>
  <c r="CQ82" i="51"/>
  <c r="CP82" i="51"/>
  <c r="CM82" i="51"/>
  <c r="CL82" i="51"/>
  <c r="CI82" i="51"/>
  <c r="CH82" i="51"/>
  <c r="CE82" i="51"/>
  <c r="CD82" i="51"/>
  <c r="CA82" i="51"/>
  <c r="BZ82" i="51"/>
  <c r="BW82" i="51"/>
  <c r="BV82" i="51"/>
  <c r="BS82" i="51"/>
  <c r="BR82" i="51"/>
  <c r="BO82" i="51"/>
  <c r="BN82" i="51"/>
  <c r="BK82" i="51"/>
  <c r="BJ82" i="51"/>
  <c r="BG82" i="51"/>
  <c r="BF82" i="51"/>
  <c r="BC82" i="51"/>
  <c r="BB82" i="51"/>
  <c r="AY82" i="51"/>
  <c r="AX82" i="51"/>
  <c r="AU82" i="51"/>
  <c r="AT82" i="51"/>
  <c r="AQ82" i="51"/>
  <c r="AP82" i="51"/>
  <c r="AM82" i="51"/>
  <c r="AL82" i="51"/>
  <c r="AI82" i="51"/>
  <c r="AH82" i="51"/>
  <c r="AE82" i="51"/>
  <c r="AD82" i="51"/>
  <c r="AA82" i="51"/>
  <c r="Z82" i="51"/>
  <c r="W82" i="51"/>
  <c r="V82" i="51"/>
  <c r="S82" i="51"/>
  <c r="R82" i="51"/>
  <c r="O82" i="51"/>
  <c r="N82" i="51"/>
  <c r="K82" i="51"/>
  <c r="J82" i="51"/>
  <c r="G82" i="51"/>
  <c r="IX81" i="51"/>
  <c r="IU81" i="51"/>
  <c r="IT81" i="51"/>
  <c r="IQ81" i="51"/>
  <c r="IP81" i="51"/>
  <c r="IM81" i="51"/>
  <c r="IL81" i="51"/>
  <c r="II81" i="51"/>
  <c r="IH81" i="51"/>
  <c r="IE81" i="51"/>
  <c r="ID81" i="51"/>
  <c r="IA81" i="51"/>
  <c r="HZ81" i="51"/>
  <c r="HW81" i="51"/>
  <c r="HV81" i="51"/>
  <c r="HS81" i="51"/>
  <c r="HR81" i="51"/>
  <c r="HO81" i="51"/>
  <c r="HN81" i="51"/>
  <c r="HK81" i="51"/>
  <c r="HJ81" i="51"/>
  <c r="HG81" i="51"/>
  <c r="HF81" i="51"/>
  <c r="HC81" i="51"/>
  <c r="HB81" i="51"/>
  <c r="GY81" i="51"/>
  <c r="GX81" i="51"/>
  <c r="GU81" i="51"/>
  <c r="GT81" i="51"/>
  <c r="GQ81" i="51"/>
  <c r="GP81" i="51"/>
  <c r="GM81" i="51"/>
  <c r="GL81" i="51"/>
  <c r="GI81" i="51"/>
  <c r="GH81" i="51"/>
  <c r="GE81" i="51"/>
  <c r="GD81" i="51"/>
  <c r="GA81" i="51"/>
  <c r="FZ81" i="51"/>
  <c r="FW81" i="51"/>
  <c r="FV81" i="51"/>
  <c r="FS81" i="51"/>
  <c r="FR81" i="51"/>
  <c r="FO81" i="51"/>
  <c r="FN81" i="51"/>
  <c r="FK81" i="51"/>
  <c r="FJ81" i="51"/>
  <c r="FG81" i="51"/>
  <c r="FF81" i="51"/>
  <c r="FC81" i="51"/>
  <c r="FB81" i="51"/>
  <c r="EY81" i="51"/>
  <c r="EX81" i="51"/>
  <c r="EU81" i="51"/>
  <c r="ET81" i="51"/>
  <c r="EQ81" i="51"/>
  <c r="EP81" i="51"/>
  <c r="EM81" i="51"/>
  <c r="EL81" i="51"/>
  <c r="EI81" i="51"/>
  <c r="EH81" i="51"/>
  <c r="EE81" i="51"/>
  <c r="ED81" i="51"/>
  <c r="EA81" i="51"/>
  <c r="DZ81" i="51"/>
  <c r="DW81" i="51"/>
  <c r="DV81" i="51"/>
  <c r="DS81" i="51"/>
  <c r="DR81" i="51"/>
  <c r="DO81" i="51"/>
  <c r="DN81" i="51"/>
  <c r="DK81" i="51"/>
  <c r="DJ81" i="51"/>
  <c r="DG81" i="51"/>
  <c r="DF81" i="51"/>
  <c r="DC81" i="51"/>
  <c r="DB81" i="51"/>
  <c r="CY81" i="51"/>
  <c r="CX81" i="51"/>
  <c r="CU81" i="51"/>
  <c r="CT81" i="51"/>
  <c r="CQ81" i="51"/>
  <c r="CP81" i="51"/>
  <c r="CM81" i="51"/>
  <c r="CL81" i="51"/>
  <c r="CI81" i="51"/>
  <c r="CH81" i="51"/>
  <c r="CE81" i="51"/>
  <c r="CD81" i="51"/>
  <c r="CA81" i="51"/>
  <c r="BZ81" i="51"/>
  <c r="BW81" i="51"/>
  <c r="BV81" i="51"/>
  <c r="BS81" i="51"/>
  <c r="BR81" i="51"/>
  <c r="BO81" i="51"/>
  <c r="BN81" i="51"/>
  <c r="BK81" i="51"/>
  <c r="BJ81" i="51"/>
  <c r="BG81" i="51"/>
  <c r="BF81" i="51"/>
  <c r="BC81" i="51"/>
  <c r="BB81" i="51"/>
  <c r="AY81" i="51"/>
  <c r="AX81" i="51"/>
  <c r="AU81" i="51"/>
  <c r="AT81" i="51"/>
  <c r="AQ81" i="51"/>
  <c r="AP81" i="51"/>
  <c r="AM81" i="51"/>
  <c r="AL81" i="51"/>
  <c r="AI81" i="51"/>
  <c r="AH81" i="51"/>
  <c r="AE81" i="51"/>
  <c r="AD81" i="51"/>
  <c r="AA81" i="51"/>
  <c r="Z81" i="51"/>
  <c r="W81" i="51"/>
  <c r="V81" i="51"/>
  <c r="S81" i="51"/>
  <c r="R81" i="51"/>
  <c r="O81" i="51"/>
  <c r="N81" i="51"/>
  <c r="K81" i="51"/>
  <c r="J81" i="51"/>
  <c r="G81" i="51"/>
  <c r="IX80" i="51"/>
  <c r="IU80" i="51"/>
  <c r="IT80" i="51"/>
  <c r="IQ80" i="51"/>
  <c r="IP80" i="51"/>
  <c r="IM80" i="51"/>
  <c r="IL80" i="51"/>
  <c r="II80" i="51"/>
  <c r="IH80" i="51"/>
  <c r="IE80" i="51"/>
  <c r="ID80" i="51"/>
  <c r="IA80" i="51"/>
  <c r="HZ80" i="51"/>
  <c r="HW80" i="51"/>
  <c r="HV80" i="51"/>
  <c r="HS80" i="51"/>
  <c r="HR80" i="51"/>
  <c r="HO80" i="51"/>
  <c r="HN80" i="51"/>
  <c r="HK80" i="51"/>
  <c r="HJ80" i="51"/>
  <c r="HG80" i="51"/>
  <c r="HF80" i="51"/>
  <c r="HC80" i="51"/>
  <c r="HB80" i="51"/>
  <c r="GY80" i="51"/>
  <c r="GX80" i="51"/>
  <c r="GU80" i="51"/>
  <c r="GT80" i="51"/>
  <c r="GQ80" i="51"/>
  <c r="GP80" i="51"/>
  <c r="GM80" i="51"/>
  <c r="GL80" i="51"/>
  <c r="GI80" i="51"/>
  <c r="GH80" i="51"/>
  <c r="GE80" i="51"/>
  <c r="GD80" i="51"/>
  <c r="GA80" i="51"/>
  <c r="FZ80" i="51"/>
  <c r="FW80" i="51"/>
  <c r="FV80" i="51"/>
  <c r="FS80" i="51"/>
  <c r="FR80" i="51"/>
  <c r="FO80" i="51"/>
  <c r="FN80" i="51"/>
  <c r="FK80" i="51"/>
  <c r="FJ80" i="51"/>
  <c r="FG80" i="51"/>
  <c r="FF80" i="51"/>
  <c r="FC80" i="51"/>
  <c r="FB80" i="51"/>
  <c r="EY80" i="51"/>
  <c r="EX80" i="51"/>
  <c r="EU80" i="51"/>
  <c r="ET80" i="51"/>
  <c r="EQ80" i="51"/>
  <c r="EP80" i="51"/>
  <c r="EM80" i="51"/>
  <c r="EL80" i="51"/>
  <c r="EI80" i="51"/>
  <c r="EH80" i="51"/>
  <c r="EE80" i="51"/>
  <c r="ED80" i="51"/>
  <c r="EA80" i="51"/>
  <c r="DZ80" i="51"/>
  <c r="DW80" i="51"/>
  <c r="DV80" i="51"/>
  <c r="DS80" i="51"/>
  <c r="DR80" i="51"/>
  <c r="DO80" i="51"/>
  <c r="DN80" i="51"/>
  <c r="DK80" i="51"/>
  <c r="DJ80" i="51"/>
  <c r="DG80" i="51"/>
  <c r="DF80" i="51"/>
  <c r="DC80" i="51"/>
  <c r="DB80" i="51"/>
  <c r="CY80" i="51"/>
  <c r="CX80" i="51"/>
  <c r="CU80" i="51"/>
  <c r="CT80" i="51"/>
  <c r="CQ80" i="51"/>
  <c r="CP80" i="51"/>
  <c r="CM80" i="51"/>
  <c r="CL80" i="51"/>
  <c r="CI80" i="51"/>
  <c r="CH80" i="51"/>
  <c r="CE80" i="51"/>
  <c r="CD80" i="51"/>
  <c r="CA80" i="51"/>
  <c r="BZ80" i="51"/>
  <c r="BW80" i="51"/>
  <c r="BV80" i="51"/>
  <c r="BS80" i="51"/>
  <c r="BR80" i="51"/>
  <c r="BO80" i="51"/>
  <c r="BN80" i="51"/>
  <c r="BK80" i="51"/>
  <c r="BJ80" i="51"/>
  <c r="BG80" i="51"/>
  <c r="BF80" i="51"/>
  <c r="BC80" i="51"/>
  <c r="BB80" i="51"/>
  <c r="AY80" i="51"/>
  <c r="AX80" i="51"/>
  <c r="AU80" i="51"/>
  <c r="AT80" i="51"/>
  <c r="AQ80" i="51"/>
  <c r="AP80" i="51"/>
  <c r="AM80" i="51"/>
  <c r="AL80" i="51"/>
  <c r="AI80" i="51"/>
  <c r="AH80" i="51"/>
  <c r="AE80" i="51"/>
  <c r="AD80" i="51"/>
  <c r="AA80" i="51"/>
  <c r="Z80" i="51"/>
  <c r="W80" i="51"/>
  <c r="V80" i="51"/>
  <c r="S80" i="51"/>
  <c r="R80" i="51"/>
  <c r="O80" i="51"/>
  <c r="N80" i="51"/>
  <c r="K80" i="51"/>
  <c r="J80" i="51"/>
  <c r="G80" i="51"/>
  <c r="IX79" i="51"/>
  <c r="IU79" i="51"/>
  <c r="IT79" i="51"/>
  <c r="IQ79" i="51"/>
  <c r="IP79" i="51"/>
  <c r="IM79" i="51"/>
  <c r="IL79" i="51"/>
  <c r="II79" i="51"/>
  <c r="IH79" i="51"/>
  <c r="IE79" i="51"/>
  <c r="ID79" i="51"/>
  <c r="IA79" i="51"/>
  <c r="HZ79" i="51"/>
  <c r="HW79" i="51"/>
  <c r="HV79" i="51"/>
  <c r="HS79" i="51"/>
  <c r="HR79" i="51"/>
  <c r="HO79" i="51"/>
  <c r="HN79" i="51"/>
  <c r="HK79" i="51"/>
  <c r="HJ79" i="51"/>
  <c r="HG79" i="51"/>
  <c r="HF79" i="51"/>
  <c r="HC79" i="51"/>
  <c r="HB79" i="51"/>
  <c r="GY79" i="51"/>
  <c r="GX79" i="51"/>
  <c r="GU79" i="51"/>
  <c r="GT79" i="51"/>
  <c r="GQ79" i="51"/>
  <c r="GP79" i="51"/>
  <c r="GM79" i="51"/>
  <c r="GL79" i="51"/>
  <c r="GI79" i="51"/>
  <c r="GH79" i="51"/>
  <c r="GE79" i="51"/>
  <c r="GD79" i="51"/>
  <c r="GA79" i="51"/>
  <c r="FZ79" i="51"/>
  <c r="FW79" i="51"/>
  <c r="FV79" i="51"/>
  <c r="FS79" i="51"/>
  <c r="FR79" i="51"/>
  <c r="FO79" i="51"/>
  <c r="FN79" i="51"/>
  <c r="FK79" i="51"/>
  <c r="FJ79" i="51"/>
  <c r="FG79" i="51"/>
  <c r="FF79" i="51"/>
  <c r="FC79" i="51"/>
  <c r="FB79" i="51"/>
  <c r="EY79" i="51"/>
  <c r="EX79" i="51"/>
  <c r="EU79" i="51"/>
  <c r="ET79" i="51"/>
  <c r="EQ79" i="51"/>
  <c r="EP79" i="51"/>
  <c r="EM79" i="51"/>
  <c r="EL79" i="51"/>
  <c r="EI79" i="51"/>
  <c r="EH79" i="51"/>
  <c r="EE79" i="51"/>
  <c r="ED79" i="51"/>
  <c r="EA79" i="51"/>
  <c r="DZ79" i="51"/>
  <c r="DW79" i="51"/>
  <c r="DV79" i="51"/>
  <c r="DS79" i="51"/>
  <c r="DR79" i="51"/>
  <c r="DO79" i="51"/>
  <c r="DN79" i="51"/>
  <c r="DK79" i="51"/>
  <c r="DJ79" i="51"/>
  <c r="DG79" i="51"/>
  <c r="DF79" i="51"/>
  <c r="DC79" i="51"/>
  <c r="DB79" i="51"/>
  <c r="CY79" i="51"/>
  <c r="CX79" i="51"/>
  <c r="CU79" i="51"/>
  <c r="CT79" i="51"/>
  <c r="CQ79" i="51"/>
  <c r="CP79" i="51"/>
  <c r="CM79" i="51"/>
  <c r="CL79" i="51"/>
  <c r="CI79" i="51"/>
  <c r="CH79" i="51"/>
  <c r="CE79" i="51"/>
  <c r="CD79" i="51"/>
  <c r="CA79" i="51"/>
  <c r="BZ79" i="51"/>
  <c r="BW79" i="51"/>
  <c r="BV79" i="51"/>
  <c r="BS79" i="51"/>
  <c r="BR79" i="51"/>
  <c r="BO79" i="51"/>
  <c r="BN79" i="51"/>
  <c r="BK79" i="51"/>
  <c r="BJ79" i="51"/>
  <c r="BG79" i="51"/>
  <c r="BF79" i="51"/>
  <c r="BC79" i="51"/>
  <c r="BB79" i="51"/>
  <c r="AY79" i="51"/>
  <c r="AX79" i="51"/>
  <c r="AU79" i="51"/>
  <c r="AT79" i="51"/>
  <c r="AQ79" i="51"/>
  <c r="AP79" i="51"/>
  <c r="AM79" i="51"/>
  <c r="AL79" i="51"/>
  <c r="AI79" i="51"/>
  <c r="AH79" i="51"/>
  <c r="AE79" i="51"/>
  <c r="AD79" i="51"/>
  <c r="AA79" i="51"/>
  <c r="Z79" i="51"/>
  <c r="W79" i="51"/>
  <c r="V79" i="51"/>
  <c r="S79" i="51"/>
  <c r="R79" i="51"/>
  <c r="O79" i="51"/>
  <c r="N79" i="51"/>
  <c r="K79" i="51"/>
  <c r="J79" i="51"/>
  <c r="G79" i="51"/>
  <c r="IX78" i="51"/>
  <c r="IU78" i="51"/>
  <c r="IT78" i="51"/>
  <c r="IQ78" i="51"/>
  <c r="IP78" i="51"/>
  <c r="IM78" i="51"/>
  <c r="IL78" i="51"/>
  <c r="II78" i="51"/>
  <c r="IH78" i="51"/>
  <c r="IE78" i="51"/>
  <c r="ID78" i="51"/>
  <c r="IA78" i="51"/>
  <c r="HZ78" i="51"/>
  <c r="HW78" i="51"/>
  <c r="HV78" i="51"/>
  <c r="HS78" i="51"/>
  <c r="HR78" i="51"/>
  <c r="HO78" i="51"/>
  <c r="HN78" i="51"/>
  <c r="HK78" i="51"/>
  <c r="HJ78" i="51"/>
  <c r="HG78" i="51"/>
  <c r="HF78" i="51"/>
  <c r="HC78" i="51"/>
  <c r="HB78" i="51"/>
  <c r="GY78" i="51"/>
  <c r="GX78" i="51"/>
  <c r="GU78" i="51"/>
  <c r="GT78" i="51"/>
  <c r="GQ78" i="51"/>
  <c r="GP78" i="51"/>
  <c r="GM78" i="51"/>
  <c r="GL78" i="51"/>
  <c r="GI78" i="51"/>
  <c r="GH78" i="51"/>
  <c r="GE78" i="51"/>
  <c r="GD78" i="51"/>
  <c r="GA78" i="51"/>
  <c r="FZ78" i="51"/>
  <c r="FW78" i="51"/>
  <c r="FV78" i="51"/>
  <c r="FS78" i="51"/>
  <c r="FR78" i="51"/>
  <c r="FO78" i="51"/>
  <c r="FN78" i="51"/>
  <c r="FK78" i="51"/>
  <c r="FJ78" i="51"/>
  <c r="FG78" i="51"/>
  <c r="FF78" i="51"/>
  <c r="FC78" i="51"/>
  <c r="FB78" i="51"/>
  <c r="EY78" i="51"/>
  <c r="EX78" i="51"/>
  <c r="EU78" i="51"/>
  <c r="ET78" i="51"/>
  <c r="EQ78" i="51"/>
  <c r="EP78" i="51"/>
  <c r="EM78" i="51"/>
  <c r="EL78" i="51"/>
  <c r="EI78" i="51"/>
  <c r="EH78" i="51"/>
  <c r="EE78" i="51"/>
  <c r="ED78" i="51"/>
  <c r="EA78" i="51"/>
  <c r="DZ78" i="51"/>
  <c r="DW78" i="51"/>
  <c r="DV78" i="51"/>
  <c r="DS78" i="51"/>
  <c r="DR78" i="51"/>
  <c r="DO78" i="51"/>
  <c r="DN78" i="51"/>
  <c r="DK78" i="51"/>
  <c r="DJ78" i="51"/>
  <c r="DG78" i="51"/>
  <c r="DF78" i="51"/>
  <c r="DC78" i="51"/>
  <c r="DB78" i="51"/>
  <c r="CY78" i="51"/>
  <c r="CX78" i="51"/>
  <c r="CU78" i="51"/>
  <c r="CT78" i="51"/>
  <c r="CQ78" i="51"/>
  <c r="CP78" i="51"/>
  <c r="CM78" i="51"/>
  <c r="CL78" i="51"/>
  <c r="CI78" i="51"/>
  <c r="CH78" i="51"/>
  <c r="CE78" i="51"/>
  <c r="CD78" i="51"/>
  <c r="CA78" i="51"/>
  <c r="BZ78" i="51"/>
  <c r="BW78" i="51"/>
  <c r="BV78" i="51"/>
  <c r="BS78" i="51"/>
  <c r="BR78" i="51"/>
  <c r="BO78" i="51"/>
  <c r="BN78" i="51"/>
  <c r="BK78" i="51"/>
  <c r="BJ78" i="51"/>
  <c r="BG78" i="51"/>
  <c r="BF78" i="51"/>
  <c r="BC78" i="51"/>
  <c r="BB78" i="51"/>
  <c r="AY78" i="51"/>
  <c r="AX78" i="51"/>
  <c r="AU78" i="51"/>
  <c r="AT78" i="51"/>
  <c r="AQ78" i="51"/>
  <c r="AP78" i="51"/>
  <c r="AM78" i="51"/>
  <c r="AL78" i="51"/>
  <c r="AI78" i="51"/>
  <c r="AH78" i="51"/>
  <c r="AE78" i="51"/>
  <c r="AD78" i="51"/>
  <c r="AA78" i="51"/>
  <c r="Z78" i="51"/>
  <c r="W78" i="51"/>
  <c r="V78" i="51"/>
  <c r="S78" i="51"/>
  <c r="R78" i="51"/>
  <c r="O78" i="51"/>
  <c r="N78" i="51"/>
  <c r="K78" i="51"/>
  <c r="J78" i="51"/>
  <c r="G78" i="51"/>
  <c r="IU75" i="51"/>
  <c r="IQ75" i="51"/>
  <c r="IM75" i="51"/>
  <c r="II75" i="51"/>
  <c r="IE75" i="51"/>
  <c r="IA75" i="51"/>
  <c r="HW75" i="51"/>
  <c r="HS75" i="51"/>
  <c r="HO75" i="51"/>
  <c r="HK75" i="51"/>
  <c r="HG75" i="51"/>
  <c r="HC75" i="51"/>
  <c r="GY75" i="51"/>
  <c r="GU75" i="51"/>
  <c r="GQ75" i="51"/>
  <c r="GM75" i="51"/>
  <c r="GI75" i="51"/>
  <c r="GE75" i="51"/>
  <c r="GA75" i="51"/>
  <c r="FW75" i="51"/>
  <c r="FS75" i="51"/>
  <c r="FO75" i="51"/>
  <c r="FK75" i="51"/>
  <c r="FG75" i="51"/>
  <c r="FC75" i="51"/>
  <c r="EY75" i="51"/>
  <c r="EU75" i="51"/>
  <c r="EQ75" i="51"/>
  <c r="EM75" i="51"/>
  <c r="EI75" i="51"/>
  <c r="EE75" i="51"/>
  <c r="EA75" i="51"/>
  <c r="DW75" i="51"/>
  <c r="DS75" i="51"/>
  <c r="DO75" i="51"/>
  <c r="DK75" i="51"/>
  <c r="DG75" i="51"/>
  <c r="DC75" i="51"/>
  <c r="CY75" i="51"/>
  <c r="CU75" i="51"/>
  <c r="CQ75" i="51"/>
  <c r="CM75" i="51"/>
  <c r="CI75" i="51"/>
  <c r="CE75" i="51"/>
  <c r="CA75" i="51"/>
  <c r="BW75" i="51"/>
  <c r="BS75" i="51"/>
  <c r="BO75" i="51"/>
  <c r="BK75" i="51"/>
  <c r="BG75" i="51"/>
  <c r="BC75" i="51"/>
  <c r="AY75" i="51"/>
  <c r="AU75" i="51"/>
  <c r="AQ75" i="51"/>
  <c r="AM75" i="51"/>
  <c r="AI75" i="51"/>
  <c r="AE75" i="51"/>
  <c r="AA75" i="51"/>
  <c r="W75" i="51"/>
  <c r="S75" i="51"/>
  <c r="O75" i="51"/>
  <c r="K75" i="51"/>
  <c r="G75" i="51"/>
  <c r="IX74" i="51"/>
  <c r="IU74" i="51"/>
  <c r="IT74" i="51"/>
  <c r="IQ74" i="51"/>
  <c r="IP74" i="51"/>
  <c r="IM74" i="51"/>
  <c r="IL74" i="51"/>
  <c r="II74" i="51"/>
  <c r="IH74" i="51"/>
  <c r="IE74" i="51"/>
  <c r="ID74" i="51"/>
  <c r="IA74" i="51"/>
  <c r="HZ74" i="51"/>
  <c r="HW74" i="51"/>
  <c r="HV74" i="51"/>
  <c r="HS74" i="51"/>
  <c r="HR74" i="51"/>
  <c r="HO74" i="51"/>
  <c r="HN74" i="51"/>
  <c r="HK74" i="51"/>
  <c r="HJ74" i="51"/>
  <c r="HG74" i="51"/>
  <c r="HF74" i="51"/>
  <c r="HC74" i="51"/>
  <c r="HB74" i="51"/>
  <c r="GY74" i="51"/>
  <c r="GX74" i="51"/>
  <c r="GU74" i="51"/>
  <c r="GT74" i="51"/>
  <c r="GQ74" i="51"/>
  <c r="GP74" i="51"/>
  <c r="GM74" i="51"/>
  <c r="GL74" i="51"/>
  <c r="GI74" i="51"/>
  <c r="GH74" i="51"/>
  <c r="GE74" i="51"/>
  <c r="GD74" i="51"/>
  <c r="GA74" i="51"/>
  <c r="FZ74" i="51"/>
  <c r="FW74" i="51"/>
  <c r="FV74" i="51"/>
  <c r="FS74" i="51"/>
  <c r="FR74" i="51"/>
  <c r="FO74" i="51"/>
  <c r="FN74" i="51"/>
  <c r="FK74" i="51"/>
  <c r="FJ74" i="51"/>
  <c r="FG74" i="51"/>
  <c r="FF74" i="51"/>
  <c r="FC74" i="51"/>
  <c r="FB74" i="51"/>
  <c r="EY74" i="51"/>
  <c r="EX74" i="51"/>
  <c r="EU74" i="51"/>
  <c r="ET74" i="51"/>
  <c r="EQ74" i="51"/>
  <c r="EP74" i="51"/>
  <c r="EM74" i="51"/>
  <c r="EL74" i="51"/>
  <c r="EI74" i="51"/>
  <c r="EH74" i="51"/>
  <c r="EE74" i="51"/>
  <c r="ED74" i="51"/>
  <c r="EA74" i="51"/>
  <c r="DZ74" i="51"/>
  <c r="DW74" i="51"/>
  <c r="DV74" i="51"/>
  <c r="DS74" i="51"/>
  <c r="DR74" i="51"/>
  <c r="DO74" i="51"/>
  <c r="DN74" i="51"/>
  <c r="DK74" i="51"/>
  <c r="DJ74" i="51"/>
  <c r="DG74" i="51"/>
  <c r="DF74" i="51"/>
  <c r="DC74" i="51"/>
  <c r="DB74" i="51"/>
  <c r="CY74" i="51"/>
  <c r="CX74" i="51"/>
  <c r="CU74" i="51"/>
  <c r="CT74" i="51"/>
  <c r="CQ74" i="51"/>
  <c r="CP74" i="51"/>
  <c r="CM74" i="51"/>
  <c r="CL74" i="51"/>
  <c r="CI74" i="51"/>
  <c r="CH74" i="51"/>
  <c r="CE74" i="51"/>
  <c r="CD74" i="51"/>
  <c r="CA74" i="51"/>
  <c r="BZ74" i="51"/>
  <c r="BW74" i="51"/>
  <c r="BV74" i="51"/>
  <c r="BS74" i="51"/>
  <c r="BR74" i="51"/>
  <c r="BO74" i="51"/>
  <c r="BN74" i="51"/>
  <c r="BK74" i="51"/>
  <c r="BJ74" i="51"/>
  <c r="BG74" i="51"/>
  <c r="BF74" i="51"/>
  <c r="BC74" i="51"/>
  <c r="BB74" i="51"/>
  <c r="AY74" i="51"/>
  <c r="AX74" i="51"/>
  <c r="AU74" i="51"/>
  <c r="AT74" i="51"/>
  <c r="AQ74" i="51"/>
  <c r="AP74" i="51"/>
  <c r="AM74" i="51"/>
  <c r="AL74" i="51"/>
  <c r="AI74" i="51"/>
  <c r="AH74" i="51"/>
  <c r="AE74" i="51"/>
  <c r="AD74" i="51"/>
  <c r="AA74" i="51"/>
  <c r="Z74" i="51"/>
  <c r="W74" i="51"/>
  <c r="V74" i="51"/>
  <c r="S74" i="51"/>
  <c r="R74" i="51"/>
  <c r="O74" i="51"/>
  <c r="N74" i="51"/>
  <c r="K74" i="51"/>
  <c r="J74" i="51"/>
  <c r="G74" i="51"/>
  <c r="IX73" i="51"/>
  <c r="IU73" i="51"/>
  <c r="IT73" i="51"/>
  <c r="IQ73" i="51"/>
  <c r="IP73" i="51"/>
  <c r="IM73" i="51"/>
  <c r="IL73" i="51"/>
  <c r="II73" i="51"/>
  <c r="IH73" i="51"/>
  <c r="IE73" i="51"/>
  <c r="ID73" i="51"/>
  <c r="IA73" i="51"/>
  <c r="HZ73" i="51"/>
  <c r="HW73" i="51"/>
  <c r="HV73" i="51"/>
  <c r="HS73" i="51"/>
  <c r="HR73" i="51"/>
  <c r="HO73" i="51"/>
  <c r="HN73" i="51"/>
  <c r="HK73" i="51"/>
  <c r="HJ73" i="51"/>
  <c r="HG73" i="51"/>
  <c r="HF73" i="51"/>
  <c r="HC73" i="51"/>
  <c r="HB73" i="51"/>
  <c r="GY73" i="51"/>
  <c r="GX73" i="51"/>
  <c r="GU73" i="51"/>
  <c r="GT73" i="51"/>
  <c r="GQ73" i="51"/>
  <c r="GP73" i="51"/>
  <c r="GM73" i="51"/>
  <c r="GL73" i="51"/>
  <c r="GI73" i="51"/>
  <c r="GH73" i="51"/>
  <c r="GE73" i="51"/>
  <c r="GD73" i="51"/>
  <c r="GA73" i="51"/>
  <c r="FZ73" i="51"/>
  <c r="FW73" i="51"/>
  <c r="FV73" i="51"/>
  <c r="FS73" i="51"/>
  <c r="FR73" i="51"/>
  <c r="FO73" i="51"/>
  <c r="FN73" i="51"/>
  <c r="FK73" i="51"/>
  <c r="FJ73" i="51"/>
  <c r="FG73" i="51"/>
  <c r="FF73" i="51"/>
  <c r="FC73" i="51"/>
  <c r="FB73" i="51"/>
  <c r="EY73" i="51"/>
  <c r="EX73" i="51"/>
  <c r="EU73" i="51"/>
  <c r="ET73" i="51"/>
  <c r="EQ73" i="51"/>
  <c r="EP73" i="51"/>
  <c r="EM73" i="51"/>
  <c r="EL73" i="51"/>
  <c r="EI73" i="51"/>
  <c r="EH73" i="51"/>
  <c r="EE73" i="51"/>
  <c r="ED73" i="51"/>
  <c r="EA73" i="51"/>
  <c r="DZ73" i="51"/>
  <c r="DW73" i="51"/>
  <c r="DV73" i="51"/>
  <c r="DS73" i="51"/>
  <c r="DR73" i="51"/>
  <c r="DO73" i="51"/>
  <c r="DN73" i="51"/>
  <c r="DK73" i="51"/>
  <c r="DJ73" i="51"/>
  <c r="DG73" i="51"/>
  <c r="DF73" i="51"/>
  <c r="DC73" i="51"/>
  <c r="DB73" i="51"/>
  <c r="CY73" i="51"/>
  <c r="CX73" i="51"/>
  <c r="CU73" i="51"/>
  <c r="CT73" i="51"/>
  <c r="CQ73" i="51"/>
  <c r="CP73" i="51"/>
  <c r="CM73" i="51"/>
  <c r="CL73" i="51"/>
  <c r="CI73" i="51"/>
  <c r="CH73" i="51"/>
  <c r="CE73" i="51"/>
  <c r="CD73" i="51"/>
  <c r="CA73" i="51"/>
  <c r="BZ73" i="51"/>
  <c r="BW73" i="51"/>
  <c r="BV73" i="51"/>
  <c r="BS73" i="51"/>
  <c r="BR73" i="51"/>
  <c r="BO73" i="51"/>
  <c r="BN73" i="51"/>
  <c r="BK73" i="51"/>
  <c r="BJ73" i="51"/>
  <c r="BG73" i="51"/>
  <c r="BF73" i="51"/>
  <c r="BC73" i="51"/>
  <c r="BB73" i="51"/>
  <c r="AY73" i="51"/>
  <c r="AX73" i="51"/>
  <c r="AU73" i="51"/>
  <c r="AT73" i="51"/>
  <c r="AQ73" i="51"/>
  <c r="AP73" i="51"/>
  <c r="AM73" i="51"/>
  <c r="AL73" i="51"/>
  <c r="AI73" i="51"/>
  <c r="AH73" i="51"/>
  <c r="AE73" i="51"/>
  <c r="AD73" i="51"/>
  <c r="AA73" i="51"/>
  <c r="Z73" i="51"/>
  <c r="W73" i="51"/>
  <c r="V73" i="51"/>
  <c r="S73" i="51"/>
  <c r="R73" i="51"/>
  <c r="O73" i="51"/>
  <c r="N73" i="51"/>
  <c r="K73" i="51"/>
  <c r="J73" i="51"/>
  <c r="G73" i="51"/>
  <c r="IX72" i="51"/>
  <c r="IU72" i="51"/>
  <c r="IT72" i="51"/>
  <c r="IQ72" i="51"/>
  <c r="IP72" i="51"/>
  <c r="IM72" i="51"/>
  <c r="IL72" i="51"/>
  <c r="II72" i="51"/>
  <c r="IH72" i="51"/>
  <c r="IE72" i="51"/>
  <c r="ID72" i="51"/>
  <c r="IA72" i="51"/>
  <c r="HZ72" i="51"/>
  <c r="HW72" i="51"/>
  <c r="HV72" i="51"/>
  <c r="HS72" i="51"/>
  <c r="HR72" i="51"/>
  <c r="HO72" i="51"/>
  <c r="HN72" i="51"/>
  <c r="HK72" i="51"/>
  <c r="HJ72" i="51"/>
  <c r="HG72" i="51"/>
  <c r="HF72" i="51"/>
  <c r="HC72" i="51"/>
  <c r="HB72" i="51"/>
  <c r="GY72" i="51"/>
  <c r="GX72" i="51"/>
  <c r="GU72" i="51"/>
  <c r="GT72" i="51"/>
  <c r="GQ72" i="51"/>
  <c r="GP72" i="51"/>
  <c r="GM72" i="51"/>
  <c r="GL72" i="51"/>
  <c r="GI72" i="51"/>
  <c r="GH72" i="51"/>
  <c r="GE72" i="51"/>
  <c r="GD72" i="51"/>
  <c r="GA72" i="51"/>
  <c r="FZ72" i="51"/>
  <c r="FW72" i="51"/>
  <c r="FV72" i="51"/>
  <c r="FS72" i="51"/>
  <c r="FR72" i="51"/>
  <c r="FO72" i="51"/>
  <c r="FN72" i="51"/>
  <c r="FK72" i="51"/>
  <c r="FJ72" i="51"/>
  <c r="FG72" i="51"/>
  <c r="FF72" i="51"/>
  <c r="FC72" i="51"/>
  <c r="FB72" i="51"/>
  <c r="EY72" i="51"/>
  <c r="EX72" i="51"/>
  <c r="EU72" i="51"/>
  <c r="ET72" i="51"/>
  <c r="EQ72" i="51"/>
  <c r="EP72" i="51"/>
  <c r="EM72" i="51"/>
  <c r="EL72" i="51"/>
  <c r="EI72" i="51"/>
  <c r="EH72" i="51"/>
  <c r="EE72" i="51"/>
  <c r="ED72" i="51"/>
  <c r="EA72" i="51"/>
  <c r="DZ72" i="51"/>
  <c r="DW72" i="51"/>
  <c r="DV72" i="51"/>
  <c r="DS72" i="51"/>
  <c r="DR72" i="51"/>
  <c r="DO72" i="51"/>
  <c r="DN72" i="51"/>
  <c r="DK72" i="51"/>
  <c r="DJ72" i="51"/>
  <c r="DG72" i="51"/>
  <c r="DF72" i="51"/>
  <c r="DC72" i="51"/>
  <c r="DB72" i="51"/>
  <c r="CY72" i="51"/>
  <c r="CX72" i="51"/>
  <c r="CU72" i="51"/>
  <c r="CT72" i="51"/>
  <c r="CQ72" i="51"/>
  <c r="CP72" i="51"/>
  <c r="CM72" i="51"/>
  <c r="CL72" i="51"/>
  <c r="CI72" i="51"/>
  <c r="CH72" i="51"/>
  <c r="CE72" i="51"/>
  <c r="CD72" i="51"/>
  <c r="CA72" i="51"/>
  <c r="BZ72" i="51"/>
  <c r="BW72" i="51"/>
  <c r="BV72" i="51"/>
  <c r="BS72" i="51"/>
  <c r="BR72" i="51"/>
  <c r="BO72" i="51"/>
  <c r="BN72" i="51"/>
  <c r="BK72" i="51"/>
  <c r="BJ72" i="51"/>
  <c r="BG72" i="51"/>
  <c r="BF72" i="51"/>
  <c r="BC72" i="51"/>
  <c r="BB72" i="51"/>
  <c r="AY72" i="51"/>
  <c r="AX72" i="51"/>
  <c r="AU72" i="51"/>
  <c r="AT72" i="51"/>
  <c r="AQ72" i="51"/>
  <c r="AP72" i="51"/>
  <c r="AM72" i="51"/>
  <c r="AL72" i="51"/>
  <c r="AI72" i="51"/>
  <c r="AH72" i="51"/>
  <c r="AE72" i="51"/>
  <c r="AD72" i="51"/>
  <c r="AA72" i="51"/>
  <c r="Z72" i="51"/>
  <c r="W72" i="51"/>
  <c r="V72" i="51"/>
  <c r="S72" i="51"/>
  <c r="R72" i="51"/>
  <c r="O72" i="51"/>
  <c r="N72" i="51"/>
  <c r="K72" i="51"/>
  <c r="J72" i="51"/>
  <c r="G72" i="51"/>
  <c r="IX71" i="51"/>
  <c r="IU71" i="51"/>
  <c r="IT71" i="51"/>
  <c r="IQ71" i="51"/>
  <c r="IP71" i="51"/>
  <c r="IM71" i="51"/>
  <c r="IL71" i="51"/>
  <c r="II71" i="51"/>
  <c r="IH71" i="51"/>
  <c r="IE71" i="51"/>
  <c r="ID71" i="51"/>
  <c r="IA71" i="51"/>
  <c r="HZ71" i="51"/>
  <c r="HW71" i="51"/>
  <c r="HV71" i="51"/>
  <c r="HS71" i="51"/>
  <c r="HR71" i="51"/>
  <c r="HO71" i="51"/>
  <c r="HN71" i="51"/>
  <c r="HK71" i="51"/>
  <c r="HJ71" i="51"/>
  <c r="HG71" i="51"/>
  <c r="HF71" i="51"/>
  <c r="HC71" i="51"/>
  <c r="HB71" i="51"/>
  <c r="GY71" i="51"/>
  <c r="GX71" i="51"/>
  <c r="GU71" i="51"/>
  <c r="GT71" i="51"/>
  <c r="GQ71" i="51"/>
  <c r="GP71" i="51"/>
  <c r="GM71" i="51"/>
  <c r="GL71" i="51"/>
  <c r="GI71" i="51"/>
  <c r="GH71" i="51"/>
  <c r="GE71" i="51"/>
  <c r="GD71" i="51"/>
  <c r="GA71" i="51"/>
  <c r="FZ71" i="51"/>
  <c r="FW71" i="51"/>
  <c r="FV71" i="51"/>
  <c r="FS71" i="51"/>
  <c r="FR71" i="51"/>
  <c r="FO71" i="51"/>
  <c r="FN71" i="51"/>
  <c r="FK71" i="51"/>
  <c r="FJ71" i="51"/>
  <c r="FG71" i="51"/>
  <c r="FF71" i="51"/>
  <c r="FC71" i="51"/>
  <c r="FB71" i="51"/>
  <c r="EY71" i="51"/>
  <c r="EX71" i="51"/>
  <c r="EU71" i="51"/>
  <c r="ET71" i="51"/>
  <c r="EQ71" i="51"/>
  <c r="EP71" i="51"/>
  <c r="EM71" i="51"/>
  <c r="EL71" i="51"/>
  <c r="EI71" i="51"/>
  <c r="EH71" i="51"/>
  <c r="EE71" i="51"/>
  <c r="ED71" i="51"/>
  <c r="EA71" i="51"/>
  <c r="DZ71" i="51"/>
  <c r="DW71" i="51"/>
  <c r="DV71" i="51"/>
  <c r="DS71" i="51"/>
  <c r="DR71" i="51"/>
  <c r="DO71" i="51"/>
  <c r="DN71" i="51"/>
  <c r="DK71" i="51"/>
  <c r="DJ71" i="51"/>
  <c r="DG71" i="51"/>
  <c r="DF71" i="51"/>
  <c r="DC71" i="51"/>
  <c r="DB71" i="51"/>
  <c r="CY71" i="51"/>
  <c r="CX71" i="51"/>
  <c r="CU71" i="51"/>
  <c r="CT71" i="51"/>
  <c r="CQ71" i="51"/>
  <c r="CP71" i="51"/>
  <c r="CM71" i="51"/>
  <c r="CL71" i="51"/>
  <c r="CI71" i="51"/>
  <c r="CH71" i="51"/>
  <c r="CE71" i="51"/>
  <c r="CD71" i="51"/>
  <c r="CA71" i="51"/>
  <c r="BZ71" i="51"/>
  <c r="BW71" i="51"/>
  <c r="BV71" i="51"/>
  <c r="BS71" i="51"/>
  <c r="BR71" i="51"/>
  <c r="BO71" i="51"/>
  <c r="BN71" i="51"/>
  <c r="BK71" i="51"/>
  <c r="BJ71" i="51"/>
  <c r="BG71" i="51"/>
  <c r="BF71" i="51"/>
  <c r="BC71" i="51"/>
  <c r="BB71" i="51"/>
  <c r="AY71" i="51"/>
  <c r="AX71" i="51"/>
  <c r="AU71" i="51"/>
  <c r="AT71" i="51"/>
  <c r="AQ71" i="51"/>
  <c r="AP71" i="51"/>
  <c r="AM71" i="51"/>
  <c r="AL71" i="51"/>
  <c r="AI71" i="51"/>
  <c r="AH71" i="51"/>
  <c r="AE71" i="51"/>
  <c r="AD71" i="51"/>
  <c r="AA71" i="51"/>
  <c r="Z71" i="51"/>
  <c r="W71" i="51"/>
  <c r="V71" i="51"/>
  <c r="S71" i="51"/>
  <c r="R71" i="51"/>
  <c r="O71" i="51"/>
  <c r="N71" i="51"/>
  <c r="K71" i="51"/>
  <c r="J71" i="51"/>
  <c r="G71" i="51"/>
  <c r="A217" i="51"/>
  <c r="A216" i="51"/>
  <c r="A215" i="51"/>
  <c r="A214" i="51"/>
  <c r="A213" i="51"/>
  <c r="C29" i="51"/>
  <c r="D29" i="51" s="1"/>
  <c r="A29" i="51"/>
  <c r="A28" i="51"/>
  <c r="A27" i="51"/>
  <c r="E26" i="51"/>
  <c r="D26" i="51" s="1"/>
  <c r="A26" i="51"/>
  <c r="E25" i="51"/>
  <c r="A25" i="51"/>
  <c r="E24" i="51"/>
  <c r="D24" i="51" s="1"/>
  <c r="A24" i="51"/>
  <c r="E23" i="51"/>
  <c r="D23" i="51" s="1"/>
  <c r="A23" i="51"/>
  <c r="E22" i="51"/>
  <c r="D22" i="51" s="1"/>
  <c r="A22" i="51"/>
  <c r="A21" i="51"/>
  <c r="A20" i="51"/>
  <c r="A19" i="51"/>
  <c r="A18" i="51"/>
  <c r="A17" i="51"/>
  <c r="A16" i="51"/>
  <c r="A15" i="51"/>
  <c r="A14" i="51"/>
  <c r="A13" i="51"/>
  <c r="A12" i="51"/>
  <c r="A11" i="51"/>
  <c r="E10" i="51"/>
  <c r="A10" i="51"/>
  <c r="E9" i="51"/>
  <c r="D23" i="40"/>
  <c r="C65" i="40"/>
  <c r="D67" i="40"/>
  <c r="A66" i="40"/>
  <c r="D66" i="40"/>
  <c r="A64" i="40"/>
  <c r="D64" i="40" s="1"/>
  <c r="A65" i="40"/>
  <c r="D65" i="40" s="1"/>
  <c r="A27" i="40"/>
  <c r="C120" i="42"/>
  <c r="C119" i="42"/>
  <c r="C118" i="42"/>
  <c r="C117" i="42"/>
  <c r="C116" i="42"/>
  <c r="C115" i="42"/>
  <c r="C114" i="42"/>
  <c r="C113" i="42"/>
  <c r="C112" i="42"/>
  <c r="C111" i="42"/>
  <c r="C110" i="42"/>
  <c r="C109" i="42"/>
  <c r="C108" i="42"/>
  <c r="C107" i="42"/>
  <c r="C106" i="42"/>
  <c r="C105" i="42"/>
  <c r="C104" i="42"/>
  <c r="C103" i="42"/>
  <c r="C102" i="42"/>
  <c r="C101" i="42"/>
  <c r="C100" i="42"/>
  <c r="C127" i="42"/>
  <c r="C126" i="42"/>
  <c r="C137" i="42"/>
  <c r="C136" i="42"/>
  <c r="C135" i="42"/>
  <c r="C134" i="42"/>
  <c r="C133" i="42"/>
  <c r="C132" i="42"/>
  <c r="C131" i="42"/>
  <c r="C130" i="42"/>
  <c r="C129" i="42"/>
  <c r="C128" i="42"/>
  <c r="C125" i="42"/>
  <c r="D74" i="40"/>
  <c r="D78" i="40"/>
  <c r="R50" i="42" s="1"/>
  <c r="T25" i="42" s="1"/>
  <c r="D76" i="40"/>
  <c r="R49" i="42" s="1"/>
  <c r="T24" i="42" s="1"/>
  <c r="A79" i="40"/>
  <c r="A78" i="40"/>
  <c r="A77" i="40"/>
  <c r="A76" i="40"/>
  <c r="A75" i="40"/>
  <c r="A74" i="40"/>
  <c r="D79" i="40"/>
  <c r="D77" i="40"/>
  <c r="D33" i="40"/>
  <c r="D31" i="40"/>
  <c r="D29" i="40"/>
  <c r="A35" i="40"/>
  <c r="A34" i="40"/>
  <c r="A33" i="40"/>
  <c r="A32" i="40"/>
  <c r="A31" i="40"/>
  <c r="A30" i="40"/>
  <c r="A29" i="40"/>
  <c r="D27" i="40"/>
  <c r="D28" i="40"/>
  <c r="R40" i="42" s="1"/>
  <c r="T15" i="42" s="1"/>
  <c r="D72" i="40"/>
  <c r="R46" i="42" s="1"/>
  <c r="T21" i="42" s="1"/>
  <c r="D71" i="40"/>
  <c r="R44" i="42" s="1"/>
  <c r="T19" i="42" s="1"/>
  <c r="D43" i="40"/>
  <c r="D42" i="40"/>
  <c r="D41" i="40"/>
  <c r="D26" i="40"/>
  <c r="T7" i="42" s="1"/>
  <c r="D2" i="42"/>
  <c r="R31" i="42" s="1"/>
  <c r="A39" i="40"/>
  <c r="A28" i="40"/>
  <c r="A22" i="40"/>
  <c r="E17" i="51"/>
  <c r="A69" i="40"/>
  <c r="A68" i="40"/>
  <c r="A73" i="40"/>
  <c r="A72" i="40"/>
  <c r="A71" i="40"/>
  <c r="A70" i="40"/>
  <c r="A67" i="40"/>
  <c r="A46" i="40"/>
  <c r="A45" i="40"/>
  <c r="A44" i="40"/>
  <c r="A43" i="40"/>
  <c r="A42" i="40"/>
  <c r="A41" i="40"/>
  <c r="A40" i="40"/>
  <c r="A38" i="40"/>
  <c r="A37" i="40"/>
  <c r="A36" i="40"/>
  <c r="A26" i="40"/>
  <c r="D39" i="40"/>
  <c r="R33" i="42" s="1"/>
  <c r="D40" i="40"/>
  <c r="R41" i="42" s="1"/>
  <c r="D76" i="42"/>
  <c r="D77" i="42"/>
  <c r="D74" i="42"/>
  <c r="D73" i="42"/>
  <c r="A53" i="40"/>
  <c r="A52" i="40"/>
  <c r="A51" i="40"/>
  <c r="A50" i="40"/>
  <c r="A49" i="40"/>
  <c r="D69" i="40"/>
  <c r="D68" i="40"/>
  <c r="D70" i="40"/>
  <c r="D46" i="40"/>
  <c r="D30" i="40"/>
  <c r="D34" i="40"/>
  <c r="D38" i="40"/>
  <c r="R36" i="42" s="1"/>
  <c r="T11" i="42" s="1"/>
  <c r="D37" i="40"/>
  <c r="R35" i="42" s="1"/>
  <c r="T10" i="42" s="1"/>
  <c r="D36" i="40"/>
  <c r="R43" i="42" s="1"/>
  <c r="T18" i="42" s="1"/>
  <c r="B18" i="40"/>
  <c r="B4" i="40" s="1"/>
  <c r="C60" i="40" l="1"/>
  <c r="R45" i="42"/>
  <c r="T20" i="42" s="1"/>
  <c r="R47" i="42"/>
  <c r="T22" i="42" s="1"/>
  <c r="R48" i="42"/>
  <c r="T23" i="42" s="1"/>
  <c r="D60" i="40"/>
  <c r="C49" i="52"/>
  <c r="D33" i="52"/>
  <c r="B16" i="40"/>
  <c r="C28" i="52"/>
  <c r="D28" i="52" s="1"/>
  <c r="D24" i="52"/>
  <c r="D23" i="52"/>
  <c r="P56" i="51"/>
  <c r="X56" i="51"/>
  <c r="AN56" i="51"/>
  <c r="BD56" i="51"/>
  <c r="BT56" i="51"/>
  <c r="CJ56" i="51"/>
  <c r="CZ56" i="51"/>
  <c r="DP56" i="51"/>
  <c r="EF56" i="51"/>
  <c r="EV56" i="51"/>
  <c r="FL56" i="51"/>
  <c r="GB56" i="51"/>
  <c r="GR56" i="51"/>
  <c r="HH56" i="51"/>
  <c r="IN56" i="51"/>
  <c r="H56" i="51"/>
  <c r="AF56" i="51"/>
  <c r="AV56" i="51"/>
  <c r="BL56" i="51"/>
  <c r="CB56" i="51"/>
  <c r="CR56" i="51"/>
  <c r="DH56" i="51"/>
  <c r="DX56" i="51"/>
  <c r="EN56" i="51"/>
  <c r="FD56" i="51"/>
  <c r="FT56" i="51"/>
  <c r="GJ56" i="51"/>
  <c r="GZ56" i="51"/>
  <c r="HP56" i="51"/>
  <c r="HX56" i="51"/>
  <c r="IF56" i="51"/>
  <c r="IV56" i="51"/>
  <c r="L56" i="51"/>
  <c r="T56" i="51"/>
  <c r="AB56" i="51"/>
  <c r="AJ56" i="51"/>
  <c r="AR56" i="51"/>
  <c r="AZ56" i="51"/>
  <c r="BH56" i="51"/>
  <c r="BP56" i="51"/>
  <c r="BX56" i="51"/>
  <c r="CF56" i="51"/>
  <c r="CN56" i="51"/>
  <c r="CV56" i="51"/>
  <c r="DD56" i="51"/>
  <c r="DL56" i="51"/>
  <c r="DT56" i="51"/>
  <c r="EB56" i="51"/>
  <c r="EJ56" i="51"/>
  <c r="ER56" i="51"/>
  <c r="EZ56" i="51"/>
  <c r="FH56" i="51"/>
  <c r="FP56" i="51"/>
  <c r="FX56" i="51"/>
  <c r="GF56" i="51"/>
  <c r="GN56" i="51"/>
  <c r="GV56" i="51"/>
  <c r="HD56" i="51"/>
  <c r="HL56" i="51"/>
  <c r="HT56" i="51"/>
  <c r="IB56" i="51"/>
  <c r="IJ56" i="51"/>
  <c r="IR56" i="51"/>
  <c r="D25" i="51"/>
  <c r="C10" i="51"/>
  <c r="D10" i="51" s="1"/>
  <c r="E11" i="51"/>
  <c r="J75" i="51"/>
  <c r="R75" i="51"/>
  <c r="AH75" i="51"/>
  <c r="AP75" i="51"/>
  <c r="AX75" i="51"/>
  <c r="BF75" i="51"/>
  <c r="BN75" i="51"/>
  <c r="CT75" i="51"/>
  <c r="DB75" i="51"/>
  <c r="E13" i="51"/>
  <c r="BJ75" i="51"/>
  <c r="IL75" i="51"/>
  <c r="N75" i="51"/>
  <c r="AD75" i="51"/>
  <c r="BB75" i="51"/>
  <c r="DN75" i="51"/>
  <c r="FB75" i="51"/>
  <c r="GH75" i="51"/>
  <c r="GP75" i="51"/>
  <c r="HF75" i="51"/>
  <c r="ID75" i="51"/>
  <c r="V75" i="51"/>
  <c r="AL75" i="51"/>
  <c r="AT75" i="51"/>
  <c r="CX75" i="51"/>
  <c r="D35" i="40"/>
  <c r="HR75" i="51"/>
  <c r="FF75" i="51"/>
  <c r="FN75" i="51"/>
  <c r="FV75" i="51"/>
  <c r="GD75" i="51"/>
  <c r="GL75" i="51"/>
  <c r="GT75" i="51"/>
  <c r="HB75" i="51"/>
  <c r="HJ75" i="51"/>
  <c r="HZ75" i="51"/>
  <c r="IH75" i="51"/>
  <c r="IP75" i="51"/>
  <c r="IX75" i="51"/>
  <c r="ED75" i="51"/>
  <c r="IT75" i="51"/>
  <c r="BR75" i="51"/>
  <c r="BZ75" i="51"/>
  <c r="CH75" i="51"/>
  <c r="DJ75" i="51"/>
  <c r="DZ75" i="51"/>
  <c r="EH75" i="51"/>
  <c r="EP75" i="51"/>
  <c r="EX75" i="51"/>
  <c r="FJ75" i="51"/>
  <c r="CD75" i="51"/>
  <c r="CL75" i="51"/>
  <c r="DF75" i="51"/>
  <c r="DV75" i="51"/>
  <c r="EL75" i="51"/>
  <c r="ET75" i="51"/>
  <c r="A21" i="40"/>
  <c r="A62" i="40"/>
  <c r="GX75" i="51"/>
  <c r="C39" i="51"/>
  <c r="DR75" i="51"/>
  <c r="FZ75" i="51"/>
  <c r="HV75" i="51"/>
  <c r="Z75" i="51"/>
  <c r="BV75" i="51"/>
  <c r="CP75" i="51"/>
  <c r="FR75" i="51"/>
  <c r="HN75" i="51"/>
  <c r="A209" i="51"/>
  <c r="C12" i="40" l="1"/>
  <c r="R60" i="42"/>
  <c r="R34" i="42"/>
  <c r="R51" i="42"/>
  <c r="B60" i="40"/>
  <c r="B5" i="40" s="1"/>
  <c r="D20" i="51"/>
  <c r="D19" i="51"/>
  <c r="D21" i="51"/>
  <c r="C18" i="52"/>
  <c r="D18" i="52" s="1"/>
  <c r="C11" i="51"/>
  <c r="D11" i="51" s="1"/>
  <c r="D12" i="40"/>
  <c r="BV52" i="51"/>
  <c r="BU52" i="51"/>
  <c r="DR52" i="51"/>
  <c r="DQ52" i="51"/>
  <c r="DF52" i="51"/>
  <c r="DE52" i="51"/>
  <c r="DJ52" i="51"/>
  <c r="DI52" i="51"/>
  <c r="HB52" i="51"/>
  <c r="HA52" i="51"/>
  <c r="CX52" i="51"/>
  <c r="CW52" i="51"/>
  <c r="BN52" i="51"/>
  <c r="BM52" i="51"/>
  <c r="AH52" i="51"/>
  <c r="AG52" i="51"/>
  <c r="CL52" i="51"/>
  <c r="CK52" i="51"/>
  <c r="EP52" i="51"/>
  <c r="EO52" i="51"/>
  <c r="CH52" i="51"/>
  <c r="CG52" i="51"/>
  <c r="ED52" i="51"/>
  <c r="EC52" i="51"/>
  <c r="GT52" i="51"/>
  <c r="GS52" i="51"/>
  <c r="FN52" i="51"/>
  <c r="FM52" i="51"/>
  <c r="AT52" i="51"/>
  <c r="AS52" i="51"/>
  <c r="HF52" i="51"/>
  <c r="HE52" i="51"/>
  <c r="DN52" i="51"/>
  <c r="DM52" i="51"/>
  <c r="IL52" i="51"/>
  <c r="IK52" i="51"/>
  <c r="BF52" i="51"/>
  <c r="BE52" i="51"/>
  <c r="R52" i="51"/>
  <c r="Q52" i="51"/>
  <c r="FR52" i="51"/>
  <c r="FQ52" i="51"/>
  <c r="HV52" i="51"/>
  <c r="HU52" i="51"/>
  <c r="GX52" i="51"/>
  <c r="GW52" i="51"/>
  <c r="EL52" i="51"/>
  <c r="EK52" i="51"/>
  <c r="CD52" i="51"/>
  <c r="CC52" i="51"/>
  <c r="EH52" i="51"/>
  <c r="EG52" i="51"/>
  <c r="BZ52" i="51"/>
  <c r="BY52" i="51"/>
  <c r="HZ52" i="51"/>
  <c r="HY52" i="51"/>
  <c r="GL52" i="51"/>
  <c r="GK52" i="51"/>
  <c r="FF52" i="51"/>
  <c r="FE52" i="51"/>
  <c r="AL52" i="51"/>
  <c r="AK52" i="51"/>
  <c r="GP52" i="51"/>
  <c r="GO52" i="51"/>
  <c r="BB52" i="51"/>
  <c r="BA52" i="51"/>
  <c r="BJ52" i="51"/>
  <c r="BI52" i="51"/>
  <c r="DB52" i="51"/>
  <c r="DA52" i="51"/>
  <c r="AX52" i="51"/>
  <c r="AW52" i="51"/>
  <c r="J52" i="51"/>
  <c r="I52" i="51"/>
  <c r="EX52" i="51"/>
  <c r="EW52" i="51"/>
  <c r="IT52" i="51"/>
  <c r="IS52" i="51"/>
  <c r="IP52" i="51"/>
  <c r="IO52" i="51"/>
  <c r="FV52" i="51"/>
  <c r="FU52" i="51"/>
  <c r="ID52" i="51"/>
  <c r="IC52" i="51"/>
  <c r="FB52" i="51"/>
  <c r="FA52" i="51"/>
  <c r="N52" i="51"/>
  <c r="M52" i="51"/>
  <c r="HN52" i="51"/>
  <c r="HM52" i="51"/>
  <c r="Z52" i="51"/>
  <c r="Y52" i="51"/>
  <c r="ET52" i="51"/>
  <c r="ES52" i="51"/>
  <c r="IH52" i="51"/>
  <c r="IG52" i="51"/>
  <c r="CP52" i="51"/>
  <c r="CO52" i="51"/>
  <c r="FZ52" i="51"/>
  <c r="FY52" i="51"/>
  <c r="DV52" i="51"/>
  <c r="DU52" i="51"/>
  <c r="FJ52" i="51"/>
  <c r="FI52" i="51"/>
  <c r="DZ52" i="51"/>
  <c r="DY52" i="51"/>
  <c r="BR52" i="51"/>
  <c r="BQ52" i="51"/>
  <c r="IX52" i="51"/>
  <c r="IW52" i="51"/>
  <c r="HJ52" i="51"/>
  <c r="HI52" i="51"/>
  <c r="GD52" i="51"/>
  <c r="GC52" i="51"/>
  <c r="HR52" i="51"/>
  <c r="HQ52" i="51"/>
  <c r="V52" i="51"/>
  <c r="U52" i="51"/>
  <c r="GH52" i="51"/>
  <c r="GG52" i="51"/>
  <c r="AD52" i="51"/>
  <c r="AC52" i="51"/>
  <c r="CT52" i="51"/>
  <c r="CS52" i="51"/>
  <c r="AP52" i="51"/>
  <c r="AO52" i="51"/>
  <c r="E21" i="51"/>
  <c r="E19" i="51"/>
  <c r="E20" i="51"/>
  <c r="B12" i="40" l="1"/>
  <c r="R55" i="42"/>
  <c r="T9" i="42" s="1"/>
  <c r="B14" i="40"/>
  <c r="B6" i="40"/>
  <c r="R53" i="42"/>
  <c r="R56" i="42" s="1"/>
  <c r="T16" i="42" s="1"/>
  <c r="R52" i="42"/>
  <c r="R54" i="42" s="1"/>
  <c r="T8" i="42" s="1"/>
  <c r="C25" i="52"/>
  <c r="C43" i="52"/>
  <c r="AN52" i="51"/>
  <c r="AN54" i="51" s="1"/>
  <c r="AN58" i="51" s="1"/>
  <c r="AB52" i="51"/>
  <c r="AB54" i="51" s="1"/>
  <c r="AB58" i="51" s="1"/>
  <c r="T52" i="51"/>
  <c r="T54" i="51" s="1"/>
  <c r="T58" i="51" s="1"/>
  <c r="GB52" i="51"/>
  <c r="GB54" i="51" s="1"/>
  <c r="GB58" i="51" s="1"/>
  <c r="IV52" i="51"/>
  <c r="IV54" i="51" s="1"/>
  <c r="IV58" i="51" s="1"/>
  <c r="DX52" i="51"/>
  <c r="DX54" i="51" s="1"/>
  <c r="DX58" i="51" s="1"/>
  <c r="DT52" i="51"/>
  <c r="DT54" i="51" s="1"/>
  <c r="DT58" i="51" s="1"/>
  <c r="CN52" i="51"/>
  <c r="CN54" i="51" s="1"/>
  <c r="CN58" i="51" s="1"/>
  <c r="ER52" i="51"/>
  <c r="ER54" i="51" s="1"/>
  <c r="ER58" i="51" s="1"/>
  <c r="HL52" i="51"/>
  <c r="HL54" i="51" s="1"/>
  <c r="HL58" i="51" s="1"/>
  <c r="EZ52" i="51"/>
  <c r="EZ54" i="51" s="1"/>
  <c r="EZ58" i="51" s="1"/>
  <c r="FT52" i="51"/>
  <c r="FT54" i="51" s="1"/>
  <c r="FT58" i="51" s="1"/>
  <c r="IR52" i="51"/>
  <c r="IR54" i="51" s="1"/>
  <c r="IR58" i="51" s="1"/>
  <c r="H52" i="51"/>
  <c r="H54" i="51" s="1"/>
  <c r="H58" i="51" s="1"/>
  <c r="CZ52" i="51"/>
  <c r="CZ54" i="51" s="1"/>
  <c r="CZ58" i="51" s="1"/>
  <c r="AZ52" i="51"/>
  <c r="AZ54" i="51" s="1"/>
  <c r="AZ58" i="51" s="1"/>
  <c r="AJ52" i="51"/>
  <c r="AJ54" i="51" s="1"/>
  <c r="AJ58" i="51" s="1"/>
  <c r="GJ52" i="51"/>
  <c r="GJ54" i="51" s="1"/>
  <c r="GJ58" i="51" s="1"/>
  <c r="BX52" i="51"/>
  <c r="BX54" i="51" s="1"/>
  <c r="BX58" i="51" s="1"/>
  <c r="CB52" i="51"/>
  <c r="CB54" i="51" s="1"/>
  <c r="CB58" i="51" s="1"/>
  <c r="GV52" i="51"/>
  <c r="GV54" i="51" s="1"/>
  <c r="GV58" i="51" s="1"/>
  <c r="FP52" i="51"/>
  <c r="FP54" i="51" s="1"/>
  <c r="FP58" i="51" s="1"/>
  <c r="BD52" i="51"/>
  <c r="BD54" i="51" s="1"/>
  <c r="BD58" i="51" s="1"/>
  <c r="DL52" i="51"/>
  <c r="DL54" i="51" s="1"/>
  <c r="DL58" i="51" s="1"/>
  <c r="AR52" i="51"/>
  <c r="AR54" i="51" s="1"/>
  <c r="AR58" i="51" s="1"/>
  <c r="GR52" i="51"/>
  <c r="GR54" i="51" s="1"/>
  <c r="GR58" i="51" s="1"/>
  <c r="CF52" i="51"/>
  <c r="CF54" i="51" s="1"/>
  <c r="CF58" i="51" s="1"/>
  <c r="CJ52" i="51"/>
  <c r="CJ54" i="51" s="1"/>
  <c r="CJ58" i="51" s="1"/>
  <c r="BL52" i="51"/>
  <c r="BL54" i="51" s="1"/>
  <c r="BL58" i="51" s="1"/>
  <c r="GZ52" i="51"/>
  <c r="GZ54" i="51" s="1"/>
  <c r="GZ58" i="51" s="1"/>
  <c r="DD52" i="51"/>
  <c r="DD54" i="51" s="1"/>
  <c r="DD58" i="51" s="1"/>
  <c r="BT52" i="51"/>
  <c r="BT54" i="51" s="1"/>
  <c r="BT58" i="51" s="1"/>
  <c r="CR52" i="51"/>
  <c r="CR54" i="51" s="1"/>
  <c r="CR58" i="51" s="1"/>
  <c r="GF52" i="51"/>
  <c r="GF54" i="51" s="1"/>
  <c r="GF58" i="51" s="1"/>
  <c r="HP52" i="51"/>
  <c r="HP54" i="51" s="1"/>
  <c r="HP58" i="51" s="1"/>
  <c r="HH52" i="51"/>
  <c r="HH54" i="51" s="1"/>
  <c r="HH58" i="51" s="1"/>
  <c r="BP52" i="51"/>
  <c r="BP54" i="51" s="1"/>
  <c r="BP58" i="51" s="1"/>
  <c r="FH52" i="51"/>
  <c r="FH54" i="51" s="1"/>
  <c r="FH58" i="51" s="1"/>
  <c r="FX52" i="51"/>
  <c r="FX54" i="51" s="1"/>
  <c r="FX58" i="51" s="1"/>
  <c r="IF52" i="51"/>
  <c r="IF54" i="51" s="1"/>
  <c r="IF58" i="51" s="1"/>
  <c r="X52" i="51"/>
  <c r="X54" i="51" s="1"/>
  <c r="X58" i="51" s="1"/>
  <c r="L52" i="51"/>
  <c r="L54" i="51" s="1"/>
  <c r="L58" i="51" s="1"/>
  <c r="IB52" i="51"/>
  <c r="IB54" i="51" s="1"/>
  <c r="IB58" i="51" s="1"/>
  <c r="IN52" i="51"/>
  <c r="IN54" i="51" s="1"/>
  <c r="IN58" i="51" s="1"/>
  <c r="EV52" i="51"/>
  <c r="EV54" i="51" s="1"/>
  <c r="EV58" i="51" s="1"/>
  <c r="AV52" i="51"/>
  <c r="AV54" i="51" s="1"/>
  <c r="AV58" i="51" s="1"/>
  <c r="BH52" i="51"/>
  <c r="BH54" i="51" s="1"/>
  <c r="BH58" i="51" s="1"/>
  <c r="GN52" i="51"/>
  <c r="GN54" i="51" s="1"/>
  <c r="GN58" i="51" s="1"/>
  <c r="FD52" i="51"/>
  <c r="FD54" i="51" s="1"/>
  <c r="FD58" i="51" s="1"/>
  <c r="HX52" i="51"/>
  <c r="HX54" i="51" s="1"/>
  <c r="HX58" i="51" s="1"/>
  <c r="EF52" i="51"/>
  <c r="EF54" i="51" s="1"/>
  <c r="EF58" i="51" s="1"/>
  <c r="EJ52" i="51"/>
  <c r="EJ54" i="51" s="1"/>
  <c r="EJ58" i="51" s="1"/>
  <c r="HT52" i="51"/>
  <c r="HT54" i="51" s="1"/>
  <c r="HT58" i="51" s="1"/>
  <c r="P52" i="51"/>
  <c r="P54" i="51" s="1"/>
  <c r="P58" i="51" s="1"/>
  <c r="IJ52" i="51"/>
  <c r="IJ54" i="51" s="1"/>
  <c r="IJ58" i="51" s="1"/>
  <c r="HD52" i="51"/>
  <c r="HD54" i="51" s="1"/>
  <c r="HD58" i="51" s="1"/>
  <c r="FL52" i="51"/>
  <c r="FL54" i="51" s="1"/>
  <c r="FL58" i="51" s="1"/>
  <c r="EB52" i="51"/>
  <c r="EB54" i="51" s="1"/>
  <c r="EB58" i="51" s="1"/>
  <c r="EN52" i="51"/>
  <c r="EN54" i="51" s="1"/>
  <c r="EN58" i="51" s="1"/>
  <c r="AF52" i="51"/>
  <c r="AF54" i="51" s="1"/>
  <c r="AF58" i="51" s="1"/>
  <c r="CV52" i="51"/>
  <c r="CV54" i="51" s="1"/>
  <c r="CV58" i="51" s="1"/>
  <c r="DH52" i="51"/>
  <c r="DH54" i="51" s="1"/>
  <c r="DH58" i="51" s="1"/>
  <c r="DP52" i="51"/>
  <c r="DP54" i="51" s="1"/>
  <c r="DP58" i="51" s="1"/>
  <c r="D30" i="52" l="1"/>
  <c r="D29" i="52"/>
  <c r="C44" i="52"/>
  <c r="C45" i="52" s="1"/>
  <c r="C47" i="52" s="1"/>
  <c r="R42" i="42" l="1"/>
  <c r="T17" i="42" s="1"/>
  <c r="D6" i="50"/>
  <c r="D9" i="50" s="1"/>
  <c r="C51" i="52"/>
  <c r="C25" i="53" l="1"/>
  <c r="C27" i="53" s="1"/>
  <c r="O159" i="48" s="1"/>
  <c r="C13" i="53"/>
  <c r="O126" i="49" l="1"/>
  <c r="C55" i="52"/>
  <c r="R58" i="42" s="1"/>
  <c r="S4" i="42" s="1"/>
  <c r="C46" i="51"/>
  <c r="E12" i="51" l="1"/>
  <c r="E14" i="51"/>
  <c r="E16" i="51"/>
  <c r="E18" i="51" l="1"/>
  <c r="C33" i="51" l="1"/>
  <c r="C18" i="51"/>
  <c r="D18" i="51" s="1"/>
  <c r="C34" i="51"/>
  <c r="C35" i="51" l="1"/>
  <c r="C37" i="51" l="1"/>
  <c r="C41" i="51" s="1"/>
  <c r="C45" i="51" s="1"/>
  <c r="C47" i="51" s="1"/>
  <c r="D5" i="50"/>
  <c r="D8" i="50" s="1"/>
  <c r="C54" i="52" l="1"/>
  <c r="P163" i="49" l="1"/>
  <c r="R57" i="42"/>
  <c r="S3" i="42" s="1"/>
  <c r="C56" i="52"/>
  <c r="P94" i="49"/>
  <c r="O90" i="48" l="1"/>
  <c r="O94" i="49"/>
  <c r="O58" i="48" l="1"/>
  <c r="O60" i="48"/>
  <c r="O59" i="48"/>
  <c r="O56" i="48"/>
  <c r="O57" i="48"/>
  <c r="O64" i="48"/>
  <c r="O63" i="48"/>
  <c r="O61" i="48"/>
  <c r="O62" i="48"/>
  <c r="O55" i="48"/>
  <c r="O56" i="49"/>
  <c r="O59" i="49"/>
  <c r="O60" i="49"/>
  <c r="O57" i="49"/>
  <c r="O62" i="49"/>
  <c r="O63" i="49"/>
  <c r="O64" i="49"/>
  <c r="O65" i="49"/>
  <c r="O55" i="49"/>
  <c r="O66" i="49"/>
  <c r="O58" i="49"/>
  <c r="O61" i="49"/>
  <c r="O66" i="48"/>
  <c r="O67" i="48"/>
  <c r="O69" i="48"/>
  <c r="O68" i="48"/>
  <c r="O65" i="48"/>
  <c r="O69" i="49"/>
  <c r="O71" i="49"/>
  <c r="O72" i="49"/>
  <c r="O68" i="49"/>
  <c r="O67" i="49"/>
  <c r="O70" i="49"/>
</calcChain>
</file>

<file path=xl/sharedStrings.xml><?xml version="1.0" encoding="utf-8"?>
<sst xmlns="http://schemas.openxmlformats.org/spreadsheetml/2006/main" count="1459" uniqueCount="353">
  <si>
    <r>
      <t>E</t>
    </r>
    <r>
      <rPr>
        <vertAlign val="subscript"/>
        <sz val="12"/>
        <rFont val="Calibri"/>
        <family val="2"/>
      </rPr>
      <t>j</t>
    </r>
    <r>
      <rPr>
        <sz val="12"/>
        <rFont val="Calibri"/>
        <family val="2"/>
      </rPr>
      <t xml:space="preserve"> = [CH</t>
    </r>
    <r>
      <rPr>
        <vertAlign val="subscript"/>
        <sz val="12"/>
        <rFont val="Calibri"/>
        <family val="2"/>
      </rPr>
      <t>4</t>
    </r>
    <r>
      <rPr>
        <vertAlign val="superscript"/>
        <sz val="12"/>
        <rFont val="Calibri"/>
        <family val="2"/>
      </rPr>
      <t>*</t>
    </r>
    <r>
      <rPr>
        <sz val="12"/>
        <rFont val="Calibri"/>
        <family val="2"/>
      </rPr>
      <t xml:space="preserve"> - γ(Q</t>
    </r>
    <r>
      <rPr>
        <vertAlign val="subscript"/>
        <sz val="12"/>
        <rFont val="Calibri"/>
        <family val="2"/>
      </rPr>
      <t xml:space="preserve"> cap</t>
    </r>
    <r>
      <rPr>
        <sz val="12"/>
        <rFont val="Calibri"/>
        <family val="2"/>
      </rPr>
      <t xml:space="preserve"> + Q</t>
    </r>
    <r>
      <rPr>
        <vertAlign val="subscript"/>
        <sz val="12"/>
        <rFont val="Calibri"/>
        <family val="2"/>
      </rPr>
      <t>flared</t>
    </r>
    <r>
      <rPr>
        <sz val="12"/>
        <rFont val="Calibri"/>
        <family val="2"/>
      </rPr>
      <t xml:space="preserve"> + Q</t>
    </r>
    <r>
      <rPr>
        <vertAlign val="subscript"/>
        <sz val="12"/>
        <rFont val="Calibri"/>
        <family val="2"/>
      </rPr>
      <t>tr</t>
    </r>
    <r>
      <rPr>
        <sz val="12"/>
        <rFont val="Calibri"/>
        <family val="2"/>
      </rPr>
      <t>)] =</t>
    </r>
  </si>
  <si>
    <t>Total</t>
  </si>
  <si>
    <t>Wastewater</t>
  </si>
  <si>
    <t>Sludge</t>
  </si>
  <si>
    <t>Emissions released from wastewater handling (domestic and commercial)</t>
  </si>
  <si>
    <t>Plant only</t>
  </si>
  <si>
    <t>Discharge only</t>
  </si>
  <si>
    <t>managed aerobic treatment: 0</t>
  </si>
  <si>
    <t>unmanaged aerobic treatment: 0.3</t>
  </si>
  <si>
    <t>shallow anaerobic lagoon (&lt;2 metres): 0.2</t>
  </si>
  <si>
    <t>deep anaerobic lagoon (&gt;2 metres): 0.8</t>
  </si>
  <si>
    <r>
      <t>tonnes CO</t>
    </r>
    <r>
      <rPr>
        <vertAlign val="subscript"/>
        <sz val="11"/>
        <color indexed="8"/>
        <rFont val="Calibri"/>
        <family val="2"/>
      </rPr>
      <t>2</t>
    </r>
    <r>
      <rPr>
        <sz val="11"/>
        <color indexed="8"/>
        <rFont val="Calibri"/>
        <family val="2"/>
      </rPr>
      <t>-e</t>
    </r>
  </si>
  <si>
    <t>Plant 1</t>
  </si>
  <si>
    <t>Plant 2</t>
  </si>
  <si>
    <t>Plant 3</t>
  </si>
  <si>
    <t>anaerobic digester/reactor: 0.8</t>
  </si>
  <si>
    <t>This file (workbook) should only include plants for a single facility. For each separate facility use a separate file (workbook).</t>
  </si>
  <si>
    <t>AFTER data has been inputted for all plants, each in a separate worksheet, use "OSCAR D&amp;C wastewater" worksheet to input combined plant data into OSCAR.</t>
  </si>
  <si>
    <t>COD in wastewater treated (CODw-CODsl-CODeff)</t>
  </si>
  <si>
    <t>CODsl (tonnes COD sludge removed)</t>
  </si>
  <si>
    <t>COD in sludge treated (CODsl-CODtrl-CODtro)</t>
  </si>
  <si>
    <t>Complete worksheets D&amp;C plant 1-4 according to the number of plants at a single facility e.g. if you only have 1 plant at the facility then only fill in D&amp;C plant 1.</t>
  </si>
  <si>
    <t>The population served by wastewater treatment plant</t>
  </si>
  <si>
    <t>The fraction of COD in wastewater anaerobically treated</t>
  </si>
  <si>
    <t>Parameter notation (from D&amp;C plant sheet/s)</t>
  </si>
  <si>
    <t>=P</t>
  </si>
  <si>
    <t>=CODsl/CODw</t>
  </si>
  <si>
    <t>=CODtrl</t>
  </si>
  <si>
    <t>=CODtro</t>
  </si>
  <si>
    <t>=Qcap*0.0006784*21</t>
  </si>
  <si>
    <t>=Qtr*0.0006784*21</t>
  </si>
  <si>
    <t>=Qflared*0.0006784*21</t>
  </si>
  <si>
    <t>=CODw</t>
  </si>
  <si>
    <t>=CH4gen</t>
  </si>
  <si>
    <t>=CODeff</t>
  </si>
  <si>
    <t>=Ntrl</t>
  </si>
  <si>
    <t>=Nin</t>
  </si>
  <si>
    <t>=Ntro</t>
  </si>
  <si>
    <t>Populate OSCAR fields with values in column I after filling in worksheets D&amp;C plant 1-4 as required. You can use copy/paste. The values are combined for all plants at the facility i.e. quantities are summed and factors are averaged by weight of relevant quantities.</t>
  </si>
  <si>
    <t>Populate OSCAR fields with values in column I after filling in worksheet D&amp;C plant 1. You can use copy/paste.</t>
  </si>
  <si>
    <t>The fraction of COD removed as sludge</t>
  </si>
  <si>
    <t>The tonnes of COD measured entering treatment site</t>
  </si>
  <si>
    <t>The tonnes of nitrogen in influent entering plant</t>
  </si>
  <si>
    <t>The tonnes of nitrogen in influent leaving the plant</t>
  </si>
  <si>
    <t>Please delete</t>
  </si>
  <si>
    <r>
      <t>E</t>
    </r>
    <r>
      <rPr>
        <vertAlign val="subscript"/>
        <sz val="12"/>
        <rFont val="Calibri"/>
        <family val="2"/>
      </rPr>
      <t>j</t>
    </r>
    <r>
      <rPr>
        <sz val="12"/>
        <rFont val="Calibri"/>
        <family val="2"/>
      </rPr>
      <t xml:space="preserve"> = (N</t>
    </r>
    <r>
      <rPr>
        <vertAlign val="subscript"/>
        <sz val="12"/>
        <rFont val="Calibri"/>
        <family val="2"/>
      </rPr>
      <t>in</t>
    </r>
    <r>
      <rPr>
        <sz val="12"/>
        <rFont val="Calibri"/>
        <family val="2"/>
      </rPr>
      <t xml:space="preserve"> - N</t>
    </r>
    <r>
      <rPr>
        <vertAlign val="subscript"/>
        <sz val="12"/>
        <rFont val="Calibri"/>
        <family val="2"/>
      </rPr>
      <t>trl</t>
    </r>
    <r>
      <rPr>
        <sz val="12"/>
        <rFont val="Calibri"/>
        <family val="2"/>
      </rPr>
      <t xml:space="preserve"> - N</t>
    </r>
    <r>
      <rPr>
        <vertAlign val="subscript"/>
        <sz val="12"/>
        <rFont val="Calibri"/>
        <family val="2"/>
      </rPr>
      <t>tro</t>
    </r>
    <r>
      <rPr>
        <sz val="12"/>
        <rFont val="Calibri"/>
        <family val="2"/>
      </rPr>
      <t xml:space="preserve"> - N</t>
    </r>
    <r>
      <rPr>
        <vertAlign val="subscript"/>
        <sz val="12"/>
        <rFont val="Calibri"/>
        <family val="2"/>
      </rPr>
      <t>outdisij</t>
    </r>
    <r>
      <rPr>
        <sz val="12"/>
        <rFont val="Calibri"/>
        <family val="2"/>
      </rPr>
      <t>) x EF</t>
    </r>
    <r>
      <rPr>
        <vertAlign val="subscript"/>
        <sz val="12"/>
        <rFont val="Calibri"/>
        <family val="2"/>
      </rPr>
      <t>secij</t>
    </r>
    <r>
      <rPr>
        <sz val="12"/>
        <rFont val="Calibri"/>
        <family val="2"/>
      </rPr>
      <t xml:space="preserve"> + N</t>
    </r>
    <r>
      <rPr>
        <vertAlign val="subscript"/>
        <sz val="12"/>
        <rFont val="Calibri"/>
        <family val="2"/>
      </rPr>
      <t>outdisij</t>
    </r>
    <r>
      <rPr>
        <sz val="12"/>
        <rFont val="Calibri"/>
        <family val="2"/>
      </rPr>
      <t xml:space="preserve"> x EF</t>
    </r>
    <r>
      <rPr>
        <vertAlign val="subscript"/>
        <sz val="12"/>
        <rFont val="Calibri"/>
        <family val="2"/>
      </rPr>
      <t>disij</t>
    </r>
    <r>
      <rPr>
        <sz val="12"/>
        <rFont val="Calibri"/>
        <family val="2"/>
      </rPr>
      <t xml:space="preserve"> =</t>
    </r>
  </si>
  <si>
    <t>Enclosed waters</t>
  </si>
  <si>
    <r>
      <t>The tonnes of methane (CO</t>
    </r>
    <r>
      <rPr>
        <vertAlign val="subscript"/>
        <sz val="11"/>
        <color indexed="8"/>
        <rFont val="Calibri"/>
        <family val="2"/>
      </rPr>
      <t>2</t>
    </r>
    <r>
      <rPr>
        <sz val="11"/>
        <color indexed="8"/>
        <rFont val="Calibri"/>
        <family val="2"/>
      </rPr>
      <t>-e) captured for production of electricity on site</t>
    </r>
  </si>
  <si>
    <r>
      <t>The tonnes of methane (CO</t>
    </r>
    <r>
      <rPr>
        <vertAlign val="subscript"/>
        <sz val="11"/>
        <color indexed="8"/>
        <rFont val="Calibri"/>
        <family val="2"/>
      </rPr>
      <t>2</t>
    </r>
    <r>
      <rPr>
        <sz val="11"/>
        <color indexed="8"/>
        <rFont val="Calibri"/>
        <family val="2"/>
      </rPr>
      <t>-e) flared</t>
    </r>
  </si>
  <si>
    <r>
      <t>The tonnes of methane (CO</t>
    </r>
    <r>
      <rPr>
        <vertAlign val="subscript"/>
        <sz val="11"/>
        <color indexed="8"/>
        <rFont val="Calibri"/>
        <family val="2"/>
      </rPr>
      <t>2</t>
    </r>
    <r>
      <rPr>
        <sz val="11"/>
        <color indexed="8"/>
        <rFont val="Calibri"/>
        <family val="2"/>
      </rPr>
      <t>-e) generated from the decomposition of COD</t>
    </r>
  </si>
  <si>
    <t>The fraction of COD in sludge anaerobically treated on site</t>
  </si>
  <si>
    <t>The tonnes of COD in sludge transferred off site and disposed at landfill</t>
  </si>
  <si>
    <t>The tonnes of COD in sludge transferred off site and disposed at a site other than landfill</t>
  </si>
  <si>
    <r>
      <t>The tonnes of methane (CO</t>
    </r>
    <r>
      <rPr>
        <vertAlign val="subscript"/>
        <sz val="11"/>
        <color indexed="8"/>
        <rFont val="Calibri"/>
        <family val="2"/>
      </rPr>
      <t>2</t>
    </r>
    <r>
      <rPr>
        <sz val="11"/>
        <color indexed="8"/>
        <rFont val="Calibri"/>
        <family val="2"/>
      </rPr>
      <t>-e) captured and transferred off site</t>
    </r>
  </si>
  <si>
    <t>The tonnes of COD in effluent leaving the site</t>
  </si>
  <si>
    <t>The tonnes of nitrogen in sludge transferred out of the plant and disposed of at landfill</t>
  </si>
  <si>
    <t>The tonnes of nitrogen in sludge transferred out of the plant and disposed of at a site other than landfill</t>
  </si>
  <si>
    <t>=Noutdisij</t>
  </si>
  <si>
    <t>The tonnes of nitrogen in effluent leaving the plant into enclosed waters</t>
  </si>
  <si>
    <t>The tonnes of nitrogen in effluent leaving the plant into estuarine waters</t>
  </si>
  <si>
    <t>The tonnes of nitrogen in effluent leaving the plant into open coastal waters</t>
  </si>
  <si>
    <t>Open coastal waters</t>
  </si>
  <si>
    <t>Range Name</t>
  </si>
  <si>
    <t>Messages</t>
  </si>
  <si>
    <t>Cell</t>
  </si>
  <si>
    <t>Comment</t>
  </si>
  <si>
    <t>check if ok for plant 2,3…?</t>
  </si>
  <si>
    <t>Plant 4</t>
  </si>
  <si>
    <t>Colour Key</t>
  </si>
  <si>
    <t>Value</t>
  </si>
  <si>
    <t>Formula</t>
  </si>
  <si>
    <t>Value relating to adjoining formula</t>
  </si>
  <si>
    <t>Range</t>
  </si>
  <si>
    <t>Not used</t>
  </si>
  <si>
    <t>Description</t>
  </si>
  <si>
    <t>Sheet Names</t>
  </si>
  <si>
    <t>Used for single value dropdown</t>
  </si>
  <si>
    <t>Vlookup</t>
  </si>
  <si>
    <t>Group</t>
  </si>
  <si>
    <t>Estuarine waters</t>
  </si>
  <si>
    <t>outdisijEnv</t>
  </si>
  <si>
    <t>Discharge Environment</t>
  </si>
  <si>
    <t>Factors</t>
  </si>
  <si>
    <t>Efdisij Range used for dynamic range dropdown</t>
  </si>
  <si>
    <t>base year</t>
  </si>
  <si>
    <t>differences from base year</t>
  </si>
  <si>
    <t>Parameter titles</t>
  </si>
  <si>
    <t>InpReq</t>
  </si>
  <si>
    <t>PlseDel</t>
  </si>
  <si>
    <t>Range name used to make references in formulas clearer</t>
  </si>
  <si>
    <t>-</t>
  </si>
  <si>
    <t>if green same as base year, if orange different title applies</t>
  </si>
  <si>
    <t>&lt;2011</t>
  </si>
  <si>
    <t>1st col outdisijEnv range used for dynamic range dropdown</t>
  </si>
  <si>
    <t>outdisijEnv range in this col used for dynamic range dropdown</t>
  </si>
  <si>
    <t>3 columns used for vlookup</t>
  </si>
  <si>
    <t>Select from drop-down list</t>
  </si>
  <si>
    <r>
      <t>#NA For EF</t>
    </r>
    <r>
      <rPr>
        <vertAlign val="subscript"/>
        <sz val="10"/>
        <color indexed="10"/>
        <rFont val="Calibri"/>
        <family val="2"/>
      </rPr>
      <t>disij</t>
    </r>
    <r>
      <rPr>
        <sz val="10"/>
        <color indexed="10"/>
        <rFont val="Calibri"/>
        <family val="2"/>
      </rPr>
      <t xml:space="preserve"> please first enter Discharge environment</t>
    </r>
  </si>
  <si>
    <t>3 columns used for vlookup, this row for error condition</t>
  </si>
  <si>
    <t>Nitrous oxide</t>
  </si>
  <si>
    <r>
      <t>E</t>
    </r>
    <r>
      <rPr>
        <vertAlign val="subscript"/>
        <sz val="12"/>
        <rFont val="Calibri"/>
        <family val="2"/>
      </rPr>
      <t>j</t>
    </r>
    <r>
      <rPr>
        <sz val="12"/>
        <rFont val="Calibri"/>
        <family val="2"/>
      </rPr>
      <t xml:space="preserve"> = [CH</t>
    </r>
    <r>
      <rPr>
        <vertAlign val="subscript"/>
        <sz val="12"/>
        <rFont val="Calibri"/>
        <family val="2"/>
      </rPr>
      <t>4</t>
    </r>
    <r>
      <rPr>
        <vertAlign val="superscript"/>
        <sz val="12"/>
        <rFont val="Calibri"/>
        <family val="2"/>
      </rPr>
      <t>*</t>
    </r>
    <r>
      <rPr>
        <sz val="12"/>
        <rFont val="Calibri"/>
        <family val="2"/>
      </rPr>
      <t xml:space="preserve"> - γ(Q</t>
    </r>
    <r>
      <rPr>
        <vertAlign val="subscript"/>
        <sz val="12"/>
        <rFont val="Calibri"/>
        <family val="2"/>
      </rPr>
      <t xml:space="preserve"> cap</t>
    </r>
    <r>
      <rPr>
        <sz val="12"/>
        <rFont val="Calibri"/>
        <family val="2"/>
      </rPr>
      <t xml:space="preserve"> + Q</t>
    </r>
    <r>
      <rPr>
        <vertAlign val="subscript"/>
        <sz val="12"/>
        <rFont val="Calibri"/>
        <family val="2"/>
      </rPr>
      <t>flared</t>
    </r>
    <r>
      <rPr>
        <sz val="12"/>
        <rFont val="Calibri"/>
        <family val="2"/>
      </rPr>
      <t xml:space="preserve"> + Q</t>
    </r>
    <r>
      <rPr>
        <vertAlign val="subscript"/>
        <sz val="12"/>
        <rFont val="Calibri"/>
        <family val="2"/>
      </rPr>
      <t>tr</t>
    </r>
    <r>
      <rPr>
        <sz val="12"/>
        <rFont val="Calibri"/>
        <family val="2"/>
      </rPr>
      <t>)] =</t>
    </r>
  </si>
  <si>
    <r>
      <t>CH</t>
    </r>
    <r>
      <rPr>
        <vertAlign val="subscript"/>
        <sz val="12"/>
        <rFont val="Calibri"/>
        <family val="2"/>
      </rPr>
      <t>4</t>
    </r>
    <r>
      <rPr>
        <vertAlign val="superscript"/>
        <sz val="12"/>
        <rFont val="Calibri"/>
        <family val="2"/>
      </rPr>
      <t>*</t>
    </r>
    <r>
      <rPr>
        <sz val="12"/>
        <rFont val="Calibri"/>
        <family val="2"/>
      </rPr>
      <t xml:space="preserve"> (CH</t>
    </r>
    <r>
      <rPr>
        <vertAlign val="subscript"/>
        <sz val="12"/>
        <rFont val="Calibri"/>
        <family val="2"/>
      </rPr>
      <t>4</t>
    </r>
    <r>
      <rPr>
        <sz val="12"/>
        <rFont val="Calibri"/>
        <family val="2"/>
      </rPr>
      <t xml:space="preserve"> in biogas released, CO</t>
    </r>
    <r>
      <rPr>
        <vertAlign val="subscript"/>
        <sz val="12"/>
        <rFont val="Calibri"/>
        <family val="2"/>
      </rPr>
      <t>2</t>
    </r>
    <r>
      <rPr>
        <sz val="12"/>
        <rFont val="Calibri"/>
        <family val="2"/>
      </rPr>
      <t>-e tonnes)</t>
    </r>
  </si>
  <si>
    <r>
      <t>γ(Q</t>
    </r>
    <r>
      <rPr>
        <vertAlign val="subscript"/>
        <sz val="12"/>
        <rFont val="Calibri"/>
        <family val="2"/>
      </rPr>
      <t xml:space="preserve"> cap</t>
    </r>
    <r>
      <rPr>
        <sz val="12"/>
        <rFont val="Calibri"/>
        <family val="2"/>
      </rPr>
      <t xml:space="preserve"> + Q</t>
    </r>
    <r>
      <rPr>
        <vertAlign val="subscript"/>
        <sz val="12"/>
        <rFont val="Calibri"/>
        <family val="2"/>
      </rPr>
      <t>flared</t>
    </r>
    <r>
      <rPr>
        <sz val="12"/>
        <rFont val="Calibri"/>
        <family val="2"/>
      </rPr>
      <t xml:space="preserve"> + Q</t>
    </r>
    <r>
      <rPr>
        <vertAlign val="subscript"/>
        <sz val="12"/>
        <rFont val="Calibri"/>
        <family val="2"/>
      </rPr>
      <t>tr</t>
    </r>
    <r>
      <rPr>
        <sz val="12"/>
        <rFont val="Calibri"/>
        <family val="2"/>
      </rPr>
      <t>)</t>
    </r>
  </si>
  <si>
    <r>
      <t>Note: chemical oxygen demand (COD) can be derived from biological oxygen demand (BOD), EXCEPT for COD</t>
    </r>
    <r>
      <rPr>
        <b/>
        <vertAlign val="subscript"/>
        <sz val="14"/>
        <color indexed="8"/>
        <rFont val="Calibri"/>
        <family val="2"/>
      </rPr>
      <t>w</t>
    </r>
    <r>
      <rPr>
        <b/>
        <sz val="14"/>
        <color indexed="8"/>
        <rFont val="Calibri"/>
        <family val="2"/>
      </rPr>
      <t xml:space="preserve"> under Method 1. </t>
    </r>
    <r>
      <rPr>
        <b/>
        <u/>
        <sz val="14"/>
        <color indexed="8"/>
        <rFont val="Calibri"/>
        <family val="2"/>
      </rPr>
      <t>COD = 2.6 × BOD</t>
    </r>
    <r>
      <rPr>
        <b/>
        <u/>
        <vertAlign val="subscript"/>
        <sz val="14"/>
        <color indexed="8"/>
        <rFont val="Calibri"/>
        <family val="2"/>
      </rPr>
      <t>5</t>
    </r>
    <r>
      <rPr>
        <b/>
        <u/>
        <sz val="14"/>
        <color indexed="8"/>
        <rFont val="Calibri"/>
        <family val="2"/>
      </rPr>
      <t>.</t>
    </r>
  </si>
  <si>
    <r>
      <t>Total (E</t>
    </r>
    <r>
      <rPr>
        <vertAlign val="subscript"/>
        <sz val="12"/>
        <color indexed="8"/>
        <rFont val="Calibri"/>
        <family val="2"/>
      </rPr>
      <t>j</t>
    </r>
    <r>
      <rPr>
        <sz val="12"/>
        <color indexed="8"/>
        <rFont val="Calibri"/>
        <family val="2"/>
      </rPr>
      <t>)</t>
    </r>
  </si>
  <si>
    <t>Methane</t>
  </si>
  <si>
    <t>Row</t>
  </si>
  <si>
    <t>N/A under Method 1 - please delete</t>
  </si>
  <si>
    <t>N/A under Methods  2 and 3 - please delete</t>
  </si>
  <si>
    <t>Protein1</t>
  </si>
  <si>
    <t>OSCAR D&amp;C wastewater sheet</t>
  </si>
  <si>
    <t>&lt;===== Please Ignore this entry field</t>
  </si>
  <si>
    <t>2008-09 to 2010-11 reporting years</t>
  </si>
  <si>
    <t>Discharge environment (4.9)</t>
  </si>
  <si>
    <t>Enclosed waters          (4.9)</t>
  </si>
  <si>
    <t>Estuarine waters         (1.2)</t>
  </si>
  <si>
    <t>Primary wastewater treatment plant</t>
  </si>
  <si>
    <t>Other kind of wastewater treatment plant</t>
  </si>
  <si>
    <r>
      <t>E</t>
    </r>
    <r>
      <rPr>
        <b/>
        <vertAlign val="subscript"/>
        <sz val="12"/>
        <rFont val="Calibri"/>
        <family val="2"/>
      </rPr>
      <t>j</t>
    </r>
    <r>
      <rPr>
        <b/>
        <sz val="12"/>
        <rFont val="Calibri"/>
        <family val="2"/>
      </rPr>
      <t xml:space="preserve"> = (N</t>
    </r>
    <r>
      <rPr>
        <b/>
        <vertAlign val="subscript"/>
        <sz val="12"/>
        <rFont val="Calibri"/>
        <family val="2"/>
      </rPr>
      <t>in</t>
    </r>
    <r>
      <rPr>
        <b/>
        <sz val="12"/>
        <rFont val="Calibri"/>
        <family val="2"/>
      </rPr>
      <t xml:space="preserve"> - N</t>
    </r>
    <r>
      <rPr>
        <b/>
        <vertAlign val="subscript"/>
        <sz val="12"/>
        <rFont val="Calibri"/>
        <family val="2"/>
      </rPr>
      <t>trl</t>
    </r>
    <r>
      <rPr>
        <b/>
        <sz val="12"/>
        <rFont val="Calibri"/>
        <family val="2"/>
      </rPr>
      <t xml:space="preserve"> - N</t>
    </r>
    <r>
      <rPr>
        <b/>
        <vertAlign val="subscript"/>
        <sz val="12"/>
        <rFont val="Calibri"/>
        <family val="2"/>
      </rPr>
      <t>tro</t>
    </r>
    <r>
      <rPr>
        <b/>
        <sz val="12"/>
        <rFont val="Calibri"/>
        <family val="2"/>
      </rPr>
      <t xml:space="preserve"> - N</t>
    </r>
    <r>
      <rPr>
        <b/>
        <vertAlign val="subscript"/>
        <sz val="12"/>
        <rFont val="Calibri"/>
        <family val="2"/>
      </rPr>
      <t>outdisij</t>
    </r>
    <r>
      <rPr>
        <b/>
        <sz val="12"/>
        <rFont val="Calibri"/>
        <family val="2"/>
      </rPr>
      <t>) x EF</t>
    </r>
    <r>
      <rPr>
        <b/>
        <vertAlign val="subscript"/>
        <sz val="12"/>
        <rFont val="Calibri"/>
        <family val="2"/>
      </rPr>
      <t>secij</t>
    </r>
    <r>
      <rPr>
        <b/>
        <sz val="12"/>
        <rFont val="Calibri"/>
        <family val="2"/>
      </rPr>
      <t xml:space="preserve"> + N</t>
    </r>
    <r>
      <rPr>
        <b/>
        <vertAlign val="subscript"/>
        <sz val="12"/>
        <rFont val="Calibri"/>
        <family val="2"/>
      </rPr>
      <t>outdisij</t>
    </r>
    <r>
      <rPr>
        <b/>
        <sz val="12"/>
        <rFont val="Calibri"/>
        <family val="2"/>
      </rPr>
      <t xml:space="preserve"> x EF</t>
    </r>
    <r>
      <rPr>
        <b/>
        <vertAlign val="subscript"/>
        <sz val="12"/>
        <rFont val="Calibri"/>
        <family val="2"/>
      </rPr>
      <t>disij</t>
    </r>
    <r>
      <rPr>
        <b/>
        <sz val="12"/>
        <rFont val="Calibri"/>
        <family val="2"/>
      </rPr>
      <t xml:space="preserve"> =</t>
    </r>
  </si>
  <si>
    <r>
      <rPr>
        <b/>
        <sz val="10"/>
        <rFont val="Calibri"/>
        <family val="2"/>
      </rPr>
      <t>EF</t>
    </r>
    <r>
      <rPr>
        <b/>
        <vertAlign val="subscript"/>
        <sz val="10"/>
        <rFont val="Calibri"/>
        <family val="2"/>
      </rPr>
      <t>secij</t>
    </r>
    <r>
      <rPr>
        <sz val="10"/>
        <rFont val="Calibri"/>
        <family val="2"/>
      </rPr>
      <t xml:space="preserve"> (wastewater tonnes N</t>
    </r>
    <r>
      <rPr>
        <vertAlign val="subscript"/>
        <sz val="10"/>
        <rFont val="Calibri"/>
        <family val="2"/>
      </rPr>
      <t>2</t>
    </r>
    <r>
      <rPr>
        <sz val="10"/>
        <rFont val="Calibri"/>
        <family val="2"/>
      </rPr>
      <t>O as CO</t>
    </r>
    <r>
      <rPr>
        <vertAlign val="subscript"/>
        <sz val="10"/>
        <rFont val="Calibri"/>
        <family val="2"/>
      </rPr>
      <t>2</t>
    </r>
    <r>
      <rPr>
        <sz val="10"/>
        <rFont val="Calibri"/>
        <family val="2"/>
      </rPr>
      <t>-e / tonnes N)</t>
    </r>
  </si>
  <si>
    <r>
      <rPr>
        <b/>
        <sz val="10"/>
        <rFont val="Calibri"/>
        <family val="2"/>
      </rPr>
      <t>EF</t>
    </r>
    <r>
      <rPr>
        <b/>
        <vertAlign val="subscript"/>
        <sz val="10"/>
        <rFont val="Calibri"/>
        <family val="2"/>
      </rPr>
      <t>disij</t>
    </r>
    <r>
      <rPr>
        <sz val="10"/>
        <rFont val="Calibri"/>
        <family val="2"/>
      </rPr>
      <t xml:space="preserve"> (discharge tonnes N</t>
    </r>
    <r>
      <rPr>
        <vertAlign val="subscript"/>
        <sz val="10"/>
        <rFont val="Calibri"/>
        <family val="2"/>
      </rPr>
      <t>2</t>
    </r>
    <r>
      <rPr>
        <sz val="10"/>
        <rFont val="Calibri"/>
        <family val="2"/>
      </rPr>
      <t>O as CO</t>
    </r>
    <r>
      <rPr>
        <vertAlign val="subscript"/>
        <sz val="10"/>
        <rFont val="Calibri"/>
        <family val="2"/>
      </rPr>
      <t>2</t>
    </r>
    <r>
      <rPr>
        <sz val="10"/>
        <rFont val="Calibri"/>
        <family val="2"/>
      </rPr>
      <t>-e / tonnes N)</t>
    </r>
  </si>
  <si>
    <r>
      <rPr>
        <b/>
        <sz val="10"/>
        <rFont val="Calibri"/>
        <family val="2"/>
      </rPr>
      <t>Frac</t>
    </r>
    <r>
      <rPr>
        <b/>
        <vertAlign val="subscript"/>
        <sz val="10"/>
        <rFont val="Calibri"/>
        <family val="2"/>
      </rPr>
      <t>Pr</t>
    </r>
    <r>
      <rPr>
        <sz val="10"/>
        <rFont val="Calibri"/>
        <family val="2"/>
      </rPr>
      <t xml:space="preserve"> (fraction of nitrogen in protein)</t>
    </r>
  </si>
  <si>
    <r>
      <rPr>
        <b/>
        <sz val="10"/>
        <rFont val="Calibri"/>
        <family val="2"/>
      </rPr>
      <t>VS</t>
    </r>
    <r>
      <rPr>
        <b/>
        <vertAlign val="subscript"/>
        <sz val="10"/>
        <rFont val="Calibri"/>
        <family val="2"/>
      </rPr>
      <t>psl</t>
    </r>
    <r>
      <rPr>
        <sz val="10"/>
        <rFont val="Calibri"/>
        <family val="2"/>
      </rPr>
      <t xml:space="preserve"> conversion factor</t>
    </r>
  </si>
  <si>
    <r>
      <rPr>
        <b/>
        <sz val="10"/>
        <rFont val="Calibri"/>
        <family val="2"/>
      </rPr>
      <t>VS</t>
    </r>
    <r>
      <rPr>
        <b/>
        <vertAlign val="subscript"/>
        <sz val="10"/>
        <rFont val="Calibri"/>
        <family val="2"/>
      </rPr>
      <t>wasl</t>
    </r>
    <r>
      <rPr>
        <sz val="10"/>
        <rFont val="Calibri"/>
        <family val="2"/>
      </rPr>
      <t xml:space="preserve"> conversion factor</t>
    </r>
  </si>
  <si>
    <r>
      <rPr>
        <b/>
        <i/>
        <sz val="10"/>
        <rFont val="Calibri"/>
        <family val="2"/>
      </rPr>
      <t>Protein</t>
    </r>
    <r>
      <rPr>
        <sz val="10"/>
        <rFont val="Calibri"/>
        <family val="2"/>
      </rPr>
      <t xml:space="preserve"> is tonnes annual per capita protein intake</t>
    </r>
  </si>
  <si>
    <r>
      <rPr>
        <b/>
        <sz val="10"/>
        <color indexed="8"/>
        <rFont val="Calibri"/>
        <family val="2"/>
      </rPr>
      <t>EF</t>
    </r>
    <r>
      <rPr>
        <b/>
        <vertAlign val="subscript"/>
        <sz val="10"/>
        <rFont val="Calibri"/>
        <family val="2"/>
      </rPr>
      <t>disij</t>
    </r>
    <r>
      <rPr>
        <sz val="10"/>
        <rFont val="Calibri"/>
        <family val="2"/>
      </rPr>
      <t xml:space="preserve"> TAB(BLANK) where year &lt; 2012</t>
    </r>
  </si>
  <si>
    <r>
      <rPr>
        <b/>
        <sz val="10"/>
        <color indexed="8"/>
        <rFont val="Calibri"/>
        <family val="2"/>
      </rPr>
      <t>EF</t>
    </r>
    <r>
      <rPr>
        <b/>
        <vertAlign val="subscript"/>
        <sz val="10"/>
        <rFont val="Calibri"/>
        <family val="2"/>
      </rPr>
      <t>disij</t>
    </r>
    <r>
      <rPr>
        <sz val="10"/>
        <rFont val="Calibri"/>
        <family val="2"/>
      </rPr>
      <t xml:space="preserve"> Enclosed waters</t>
    </r>
  </si>
  <si>
    <r>
      <rPr>
        <b/>
        <sz val="10"/>
        <color indexed="8"/>
        <rFont val="Calibri"/>
        <family val="2"/>
      </rPr>
      <t>EF</t>
    </r>
    <r>
      <rPr>
        <b/>
        <vertAlign val="subscript"/>
        <sz val="10"/>
        <rFont val="Calibri"/>
        <family val="2"/>
      </rPr>
      <t>disij</t>
    </r>
    <r>
      <rPr>
        <sz val="10"/>
        <rFont val="Calibri"/>
        <family val="2"/>
      </rPr>
      <t xml:space="preserve"> Estuarine waters</t>
    </r>
  </si>
  <si>
    <r>
      <rPr>
        <b/>
        <sz val="10"/>
        <color indexed="8"/>
        <rFont val="Calibri"/>
        <family val="2"/>
      </rPr>
      <t>EF</t>
    </r>
    <r>
      <rPr>
        <b/>
        <vertAlign val="subscript"/>
        <sz val="10"/>
        <rFont val="Calibri"/>
        <family val="2"/>
      </rPr>
      <t>disij</t>
    </r>
    <r>
      <rPr>
        <sz val="10"/>
        <rFont val="Calibri"/>
        <family val="2"/>
      </rPr>
      <t xml:space="preserve"> Open coastal waters</t>
    </r>
  </si>
  <si>
    <r>
      <rPr>
        <b/>
        <sz val="10"/>
        <color indexed="8"/>
        <rFont val="Calibri"/>
        <family val="2"/>
      </rPr>
      <t>VS</t>
    </r>
    <r>
      <rPr>
        <b/>
        <vertAlign val="subscript"/>
        <sz val="10"/>
        <color indexed="8"/>
        <rFont val="Calibri"/>
        <family val="2"/>
      </rPr>
      <t>sl</t>
    </r>
    <r>
      <rPr>
        <sz val="10"/>
        <rFont val="Calibri"/>
        <family val="2"/>
      </rPr>
      <t xml:space="preserve"> (tonnes volatile solids in sludge removed)</t>
    </r>
  </si>
  <si>
    <r>
      <t>Conversion factor (</t>
    </r>
    <r>
      <rPr>
        <b/>
        <sz val="10"/>
        <color indexed="8"/>
        <rFont val="Calibri"/>
        <family val="2"/>
      </rPr>
      <t>VS</t>
    </r>
    <r>
      <rPr>
        <b/>
        <vertAlign val="subscript"/>
        <sz val="10"/>
        <color indexed="8"/>
        <rFont val="Calibri"/>
        <family val="2"/>
      </rPr>
      <t>sl</t>
    </r>
    <r>
      <rPr>
        <sz val="10"/>
        <rFont val="Calibri"/>
        <family val="2"/>
      </rPr>
      <t xml:space="preserve"> ===&gt; </t>
    </r>
    <r>
      <rPr>
        <b/>
        <sz val="10"/>
        <rFont val="Calibri"/>
        <family val="2"/>
      </rPr>
      <t>COD</t>
    </r>
    <r>
      <rPr>
        <b/>
        <vertAlign val="subscript"/>
        <sz val="10"/>
        <rFont val="Calibri"/>
        <family val="2"/>
      </rPr>
      <t>sl</t>
    </r>
    <r>
      <rPr>
        <sz val="10"/>
        <rFont val="Calibri"/>
        <family val="2"/>
      </rPr>
      <t>) (default = 1.48)</t>
    </r>
  </si>
  <si>
    <r>
      <rPr>
        <b/>
        <sz val="10"/>
        <color indexed="8"/>
        <rFont val="Calibri"/>
        <family val="2"/>
      </rPr>
      <t>COD</t>
    </r>
    <r>
      <rPr>
        <b/>
        <vertAlign val="subscript"/>
        <sz val="10"/>
        <rFont val="Calibri"/>
        <family val="2"/>
      </rPr>
      <t xml:space="preserve">sl </t>
    </r>
    <r>
      <rPr>
        <sz val="10"/>
        <rFont val="Calibri"/>
        <family val="2"/>
      </rPr>
      <t>(tonnes COD sludge removed)</t>
    </r>
  </si>
  <si>
    <r>
      <t xml:space="preserve">N/A because </t>
    </r>
    <r>
      <rPr>
        <b/>
        <sz val="10"/>
        <color indexed="8"/>
        <rFont val="Calibri"/>
        <family val="2"/>
      </rPr>
      <t>COD</t>
    </r>
    <r>
      <rPr>
        <b/>
        <vertAlign val="subscript"/>
        <sz val="10"/>
        <color indexed="8"/>
        <rFont val="Calibri"/>
        <family val="2"/>
      </rPr>
      <t>psl</t>
    </r>
    <r>
      <rPr>
        <sz val="10"/>
        <color indexed="8"/>
        <rFont val="Calibri"/>
        <family val="2"/>
      </rPr>
      <t xml:space="preserve"> directly entered - please delete</t>
    </r>
  </si>
  <si>
    <r>
      <t xml:space="preserve">N/A because </t>
    </r>
    <r>
      <rPr>
        <b/>
        <sz val="10"/>
        <color indexed="8"/>
        <rFont val="Calibri"/>
        <family val="2"/>
      </rPr>
      <t>COD</t>
    </r>
    <r>
      <rPr>
        <b/>
        <vertAlign val="subscript"/>
        <sz val="10"/>
        <color indexed="8"/>
        <rFont val="Calibri"/>
        <family val="2"/>
      </rPr>
      <t>wasl</t>
    </r>
    <r>
      <rPr>
        <sz val="10"/>
        <color indexed="8"/>
        <rFont val="Calibri"/>
        <family val="2"/>
      </rPr>
      <t xml:space="preserve"> directly entered - please delete</t>
    </r>
  </si>
  <si>
    <r>
      <t xml:space="preserve">Input </t>
    </r>
    <r>
      <rPr>
        <b/>
        <sz val="10"/>
        <color indexed="8"/>
        <rFont val="Calibri"/>
        <family val="2"/>
      </rPr>
      <t>VS</t>
    </r>
    <r>
      <rPr>
        <b/>
        <vertAlign val="subscript"/>
        <sz val="10"/>
        <color indexed="8"/>
        <rFont val="Calibri"/>
        <family val="2"/>
      </rPr>
      <t>psl</t>
    </r>
    <r>
      <rPr>
        <sz val="10"/>
        <color indexed="8"/>
        <rFont val="Calibri"/>
        <family val="2"/>
      </rPr>
      <t xml:space="preserve"> &amp; conversion factor or directly input </t>
    </r>
    <r>
      <rPr>
        <b/>
        <sz val="10"/>
        <color indexed="8"/>
        <rFont val="Calibri"/>
        <family val="2"/>
      </rPr>
      <t>COD</t>
    </r>
    <r>
      <rPr>
        <b/>
        <vertAlign val="subscript"/>
        <sz val="10"/>
        <color indexed="8"/>
        <rFont val="Calibri"/>
        <family val="2"/>
      </rPr>
      <t>psl</t>
    </r>
    <r>
      <rPr>
        <sz val="10"/>
        <color indexed="8"/>
        <rFont val="Calibri"/>
        <family val="2"/>
      </rPr>
      <t xml:space="preserve"> below</t>
    </r>
  </si>
  <si>
    <r>
      <t xml:space="preserve">Input </t>
    </r>
    <r>
      <rPr>
        <b/>
        <sz val="10"/>
        <color indexed="8"/>
        <rFont val="Calibri"/>
        <family val="2"/>
      </rPr>
      <t>VS</t>
    </r>
    <r>
      <rPr>
        <b/>
        <vertAlign val="subscript"/>
        <sz val="10"/>
        <color indexed="8"/>
        <rFont val="Calibri"/>
        <family val="2"/>
      </rPr>
      <t>wasl</t>
    </r>
    <r>
      <rPr>
        <sz val="10"/>
        <color indexed="8"/>
        <rFont val="Calibri"/>
        <family val="2"/>
      </rPr>
      <t xml:space="preserve"> &amp; conversion factor or directly input </t>
    </r>
    <r>
      <rPr>
        <b/>
        <sz val="10"/>
        <color indexed="8"/>
        <rFont val="Calibri"/>
        <family val="2"/>
      </rPr>
      <t>COD</t>
    </r>
    <r>
      <rPr>
        <b/>
        <vertAlign val="subscript"/>
        <sz val="10"/>
        <color indexed="8"/>
        <rFont val="Calibri"/>
        <family val="2"/>
      </rPr>
      <t>wasl</t>
    </r>
    <r>
      <rPr>
        <sz val="10"/>
        <color indexed="8"/>
        <rFont val="Calibri"/>
        <family val="2"/>
      </rPr>
      <t xml:space="preserve"> below</t>
    </r>
  </si>
  <si>
    <r>
      <t xml:space="preserve">Input </t>
    </r>
    <r>
      <rPr>
        <b/>
        <sz val="10"/>
        <color indexed="8"/>
        <rFont val="Calibri"/>
        <family val="2"/>
      </rPr>
      <t>COD</t>
    </r>
    <r>
      <rPr>
        <b/>
        <vertAlign val="subscript"/>
        <sz val="10"/>
        <color indexed="8"/>
        <rFont val="Calibri"/>
        <family val="2"/>
      </rPr>
      <t>psl</t>
    </r>
    <r>
      <rPr>
        <sz val="10"/>
        <color indexed="8"/>
        <rFont val="Calibri"/>
        <family val="2"/>
      </rPr>
      <t xml:space="preserve"> directly, or input </t>
    </r>
    <r>
      <rPr>
        <b/>
        <sz val="10"/>
        <color indexed="8"/>
        <rFont val="Calibri"/>
        <family val="2"/>
      </rPr>
      <t>VS</t>
    </r>
    <r>
      <rPr>
        <b/>
        <vertAlign val="subscript"/>
        <sz val="10"/>
        <color indexed="8"/>
        <rFont val="Calibri"/>
        <family val="2"/>
      </rPr>
      <t>psl</t>
    </r>
    <r>
      <rPr>
        <vertAlign val="subscript"/>
        <sz val="10"/>
        <color indexed="8"/>
        <rFont val="Calibri"/>
        <family val="2"/>
      </rPr>
      <t xml:space="preserve"> </t>
    </r>
    <r>
      <rPr>
        <sz val="10"/>
        <color indexed="8"/>
        <rFont val="Calibri"/>
        <family val="2"/>
      </rPr>
      <t>&amp; conversion factor (both above)</t>
    </r>
  </si>
  <si>
    <r>
      <t xml:space="preserve">Input </t>
    </r>
    <r>
      <rPr>
        <b/>
        <sz val="10"/>
        <color indexed="8"/>
        <rFont val="Calibri"/>
        <family val="2"/>
      </rPr>
      <t>COD</t>
    </r>
    <r>
      <rPr>
        <b/>
        <vertAlign val="subscript"/>
        <sz val="10"/>
        <color indexed="8"/>
        <rFont val="Calibri"/>
        <family val="2"/>
      </rPr>
      <t>wasl</t>
    </r>
    <r>
      <rPr>
        <sz val="10"/>
        <color indexed="8"/>
        <rFont val="Calibri"/>
        <family val="2"/>
      </rPr>
      <t xml:space="preserve"> directly, or input </t>
    </r>
    <r>
      <rPr>
        <b/>
        <sz val="10"/>
        <color indexed="8"/>
        <rFont val="Calibri"/>
        <family val="2"/>
      </rPr>
      <t>VS</t>
    </r>
    <r>
      <rPr>
        <b/>
        <vertAlign val="subscript"/>
        <sz val="10"/>
        <color indexed="8"/>
        <rFont val="Calibri"/>
        <family val="2"/>
      </rPr>
      <t>wasl</t>
    </r>
    <r>
      <rPr>
        <vertAlign val="subscript"/>
        <sz val="10"/>
        <color indexed="8"/>
        <rFont val="Calibri"/>
        <family val="2"/>
      </rPr>
      <t xml:space="preserve"> </t>
    </r>
    <r>
      <rPr>
        <sz val="10"/>
        <color indexed="8"/>
        <rFont val="Calibri"/>
        <family val="2"/>
      </rPr>
      <t>&amp; conversion factor (both above)</t>
    </r>
  </si>
  <si>
    <r>
      <t xml:space="preserve">Input </t>
    </r>
    <r>
      <rPr>
        <b/>
        <sz val="10"/>
        <color indexed="8"/>
        <rFont val="Calibri"/>
        <family val="2"/>
      </rPr>
      <t>CODsl</t>
    </r>
    <r>
      <rPr>
        <sz val="10"/>
        <color indexed="8"/>
        <rFont val="Calibri"/>
        <family val="2"/>
      </rPr>
      <t xml:space="preserve"> directly, or input </t>
    </r>
    <r>
      <rPr>
        <b/>
        <sz val="10"/>
        <color indexed="8"/>
        <rFont val="Calibri"/>
        <family val="2"/>
      </rPr>
      <t>VS</t>
    </r>
    <r>
      <rPr>
        <b/>
        <vertAlign val="subscript"/>
        <sz val="10"/>
        <color indexed="8"/>
        <rFont val="Calibri"/>
        <family val="2"/>
      </rPr>
      <t>sl</t>
    </r>
    <r>
      <rPr>
        <vertAlign val="subscript"/>
        <sz val="10"/>
        <color indexed="8"/>
        <rFont val="Calibri"/>
        <family val="2"/>
      </rPr>
      <t xml:space="preserve"> </t>
    </r>
    <r>
      <rPr>
        <sz val="10"/>
        <color indexed="8"/>
        <rFont val="Calibri"/>
        <family val="2"/>
      </rPr>
      <t>&amp; conversion factor (both above)</t>
    </r>
  </si>
  <si>
    <r>
      <t>Conversion factor (</t>
    </r>
    <r>
      <rPr>
        <b/>
        <sz val="10"/>
        <color indexed="8"/>
        <rFont val="Calibri"/>
        <family val="2"/>
      </rPr>
      <t>VS</t>
    </r>
    <r>
      <rPr>
        <b/>
        <vertAlign val="subscript"/>
        <sz val="10"/>
        <rFont val="Calibri"/>
        <family val="2"/>
      </rPr>
      <t>psl</t>
    </r>
    <r>
      <rPr>
        <sz val="10"/>
        <rFont val="Calibri"/>
        <family val="2"/>
      </rPr>
      <t xml:space="preserve"> ===&gt; </t>
    </r>
    <r>
      <rPr>
        <b/>
        <sz val="10"/>
        <rFont val="Calibri"/>
        <family val="2"/>
      </rPr>
      <t>COD</t>
    </r>
    <r>
      <rPr>
        <b/>
        <vertAlign val="subscript"/>
        <sz val="10"/>
        <rFont val="Calibri"/>
        <family val="2"/>
      </rPr>
      <t>psl</t>
    </r>
    <r>
      <rPr>
        <sz val="10"/>
        <rFont val="Calibri"/>
        <family val="2"/>
      </rPr>
      <t>) (default = 1.99)</t>
    </r>
  </si>
  <si>
    <r>
      <t>Conversion factor (</t>
    </r>
    <r>
      <rPr>
        <b/>
        <sz val="10"/>
        <color indexed="8"/>
        <rFont val="Calibri"/>
        <family val="2"/>
      </rPr>
      <t>VS</t>
    </r>
    <r>
      <rPr>
        <b/>
        <vertAlign val="subscript"/>
        <sz val="10"/>
        <rFont val="Calibri"/>
        <family val="2"/>
      </rPr>
      <t>wasl</t>
    </r>
    <r>
      <rPr>
        <sz val="10"/>
        <rFont val="Calibri"/>
        <family val="2"/>
      </rPr>
      <t xml:space="preserve"> ===&gt;</t>
    </r>
    <r>
      <rPr>
        <b/>
        <sz val="10"/>
        <rFont val="Calibri"/>
        <family val="2"/>
      </rPr>
      <t xml:space="preserve"> COD</t>
    </r>
    <r>
      <rPr>
        <b/>
        <vertAlign val="subscript"/>
        <sz val="10"/>
        <rFont val="Calibri"/>
        <family val="2"/>
      </rPr>
      <t>wasl</t>
    </r>
    <r>
      <rPr>
        <sz val="10"/>
        <rFont val="Calibri"/>
        <family val="2"/>
      </rPr>
      <t>) (default = 1.48)</t>
    </r>
  </si>
  <si>
    <t>NGER (Measurement) Determination s. 5.31 (1) (a)</t>
  </si>
  <si>
    <t>NGER (Measurement) Determination s. 5.31 (1) (b)</t>
  </si>
  <si>
    <r>
      <t>CH</t>
    </r>
    <r>
      <rPr>
        <b/>
        <vertAlign val="subscript"/>
        <sz val="12"/>
        <rFont val="Calibri"/>
        <family val="2"/>
      </rPr>
      <t>4gen</t>
    </r>
    <r>
      <rPr>
        <b/>
        <sz val="12"/>
        <rFont val="Calibri"/>
        <family val="2"/>
      </rPr>
      <t xml:space="preserve"> = [(COD</t>
    </r>
    <r>
      <rPr>
        <b/>
        <vertAlign val="subscript"/>
        <sz val="12"/>
        <rFont val="Calibri"/>
        <family val="2"/>
      </rPr>
      <t>wi</t>
    </r>
    <r>
      <rPr>
        <b/>
        <sz val="12"/>
        <rFont val="Calibri"/>
        <family val="2"/>
      </rPr>
      <t xml:space="preserve"> – COD</t>
    </r>
    <r>
      <rPr>
        <b/>
        <vertAlign val="subscript"/>
        <sz val="12"/>
        <rFont val="Calibri"/>
        <family val="2"/>
      </rPr>
      <t>sl</t>
    </r>
    <r>
      <rPr>
        <b/>
        <sz val="12"/>
        <rFont val="Calibri"/>
        <family val="2"/>
      </rPr>
      <t xml:space="preserve"> - COD</t>
    </r>
    <r>
      <rPr>
        <b/>
        <vertAlign val="subscript"/>
        <sz val="12"/>
        <rFont val="Calibri"/>
        <family val="2"/>
      </rPr>
      <t>eff</t>
    </r>
    <r>
      <rPr>
        <b/>
        <sz val="12"/>
        <rFont val="Calibri"/>
        <family val="2"/>
      </rPr>
      <t>) x MCF</t>
    </r>
    <r>
      <rPr>
        <b/>
        <vertAlign val="subscript"/>
        <sz val="12"/>
        <rFont val="Calibri"/>
        <family val="2"/>
      </rPr>
      <t>ww</t>
    </r>
    <r>
      <rPr>
        <b/>
        <sz val="12"/>
        <rFont val="Calibri"/>
        <family val="2"/>
      </rPr>
      <t xml:space="preserve"> x EF</t>
    </r>
    <r>
      <rPr>
        <b/>
        <vertAlign val="subscript"/>
        <sz val="12"/>
        <rFont val="Calibri"/>
        <family val="2"/>
      </rPr>
      <t>wij</t>
    </r>
    <r>
      <rPr>
        <b/>
        <sz val="12"/>
        <rFont val="Calibri"/>
        <family val="2"/>
      </rPr>
      <t>]
 + [(COD</t>
    </r>
    <r>
      <rPr>
        <b/>
        <vertAlign val="subscript"/>
        <sz val="12"/>
        <rFont val="Calibri"/>
        <family val="2"/>
      </rPr>
      <t>sl</t>
    </r>
    <r>
      <rPr>
        <b/>
        <sz val="12"/>
        <rFont val="Calibri"/>
        <family val="2"/>
      </rPr>
      <t xml:space="preserve"> - COD</t>
    </r>
    <r>
      <rPr>
        <b/>
        <vertAlign val="subscript"/>
        <sz val="12"/>
        <rFont val="Calibri"/>
        <family val="2"/>
      </rPr>
      <t>trl</t>
    </r>
    <r>
      <rPr>
        <b/>
        <sz val="12"/>
        <rFont val="Calibri"/>
        <family val="2"/>
      </rPr>
      <t xml:space="preserve"> - COD</t>
    </r>
    <r>
      <rPr>
        <b/>
        <vertAlign val="subscript"/>
        <sz val="12"/>
        <rFont val="Calibri"/>
        <family val="2"/>
      </rPr>
      <t>tro</t>
    </r>
    <r>
      <rPr>
        <b/>
        <sz val="12"/>
        <rFont val="Calibri"/>
        <family val="2"/>
      </rPr>
      <t>) x MCF</t>
    </r>
    <r>
      <rPr>
        <b/>
        <vertAlign val="subscript"/>
        <sz val="12"/>
        <rFont val="Calibri"/>
        <family val="2"/>
      </rPr>
      <t>sl</t>
    </r>
    <r>
      <rPr>
        <b/>
        <sz val="12"/>
        <rFont val="Calibri"/>
        <family val="2"/>
      </rPr>
      <t xml:space="preserve"> x EF</t>
    </r>
    <r>
      <rPr>
        <b/>
        <vertAlign val="subscript"/>
        <sz val="12"/>
        <rFont val="Calibri"/>
        <family val="2"/>
      </rPr>
      <t>slij</t>
    </r>
    <r>
      <rPr>
        <b/>
        <sz val="12"/>
        <rFont val="Calibri"/>
        <family val="2"/>
      </rPr>
      <t>] =</t>
    </r>
  </si>
  <si>
    <r>
      <t>E</t>
    </r>
    <r>
      <rPr>
        <b/>
        <vertAlign val="subscript"/>
        <sz val="12"/>
        <rFont val="Calibri"/>
        <family val="2"/>
      </rPr>
      <t>j</t>
    </r>
    <r>
      <rPr>
        <b/>
        <sz val="12"/>
        <rFont val="Calibri"/>
        <family val="2"/>
      </rPr>
      <t xml:space="preserve"> = [CH</t>
    </r>
    <r>
      <rPr>
        <b/>
        <vertAlign val="subscript"/>
        <sz val="12"/>
        <rFont val="Calibri"/>
        <family val="2"/>
      </rPr>
      <t>4</t>
    </r>
    <r>
      <rPr>
        <b/>
        <vertAlign val="superscript"/>
        <sz val="12"/>
        <rFont val="Calibri"/>
        <family val="2"/>
      </rPr>
      <t>*</t>
    </r>
    <r>
      <rPr>
        <b/>
        <sz val="12"/>
        <rFont val="Calibri"/>
        <family val="2"/>
      </rPr>
      <t xml:space="preserve"> - γ(Q</t>
    </r>
    <r>
      <rPr>
        <b/>
        <vertAlign val="subscript"/>
        <sz val="12"/>
        <rFont val="Calibri"/>
        <family val="2"/>
      </rPr>
      <t xml:space="preserve"> cap</t>
    </r>
    <r>
      <rPr>
        <b/>
        <sz val="12"/>
        <rFont val="Calibri"/>
        <family val="2"/>
      </rPr>
      <t xml:space="preserve"> + Q</t>
    </r>
    <r>
      <rPr>
        <b/>
        <vertAlign val="subscript"/>
        <sz val="12"/>
        <rFont val="Calibri"/>
        <family val="2"/>
      </rPr>
      <t>flared</t>
    </r>
    <r>
      <rPr>
        <b/>
        <sz val="12"/>
        <rFont val="Calibri"/>
        <family val="2"/>
      </rPr>
      <t xml:space="preserve"> + Q</t>
    </r>
    <r>
      <rPr>
        <b/>
        <vertAlign val="subscript"/>
        <sz val="12"/>
        <rFont val="Calibri"/>
        <family val="2"/>
      </rPr>
      <t>tr</t>
    </r>
    <r>
      <rPr>
        <b/>
        <sz val="12"/>
        <rFont val="Calibri"/>
        <family val="2"/>
      </rPr>
      <t>)] =</t>
    </r>
  </si>
  <si>
    <t>the population served by the wastewater treatment plant</t>
  </si>
  <si>
    <t>the fraction of COD in wastewater anaerobically treated</t>
  </si>
  <si>
    <t>the tonnes of COD removed as sludge</t>
  </si>
  <si>
    <t>the fraction of COD in sludge anaerobically treated on site</t>
  </si>
  <si>
    <t>the tonnes of COD in sludge transferred off site and disposed of at a landfill facility</t>
  </si>
  <si>
    <t>the tonnes of COD in sludge transferred off site and disposed of at a site other than a landfill facility</t>
  </si>
  <si>
    <r>
      <t>the tonnes of methane (CO</t>
    </r>
    <r>
      <rPr>
        <vertAlign val="subscript"/>
        <sz val="12"/>
        <rFont val="Calibri"/>
        <family val="2"/>
      </rPr>
      <t>2</t>
    </r>
    <r>
      <rPr>
        <sz val="12"/>
        <rFont val="Calibri"/>
        <family val="2"/>
      </rPr>
      <t>-e) captured for combustion on site</t>
    </r>
  </si>
  <si>
    <r>
      <t>the tonnes of methane (CO</t>
    </r>
    <r>
      <rPr>
        <vertAlign val="subscript"/>
        <sz val="12"/>
        <rFont val="Calibri"/>
        <family val="2"/>
      </rPr>
      <t>2</t>
    </r>
    <r>
      <rPr>
        <sz val="12"/>
        <rFont val="Calibri"/>
        <family val="2"/>
      </rPr>
      <t>-e) captured and transferred off site</t>
    </r>
  </si>
  <si>
    <r>
      <t>the tonnes of methane (CO</t>
    </r>
    <r>
      <rPr>
        <vertAlign val="subscript"/>
        <sz val="12"/>
        <rFont val="Calibri"/>
        <family val="2"/>
      </rPr>
      <t>2</t>
    </r>
    <r>
      <rPr>
        <sz val="12"/>
        <rFont val="Calibri"/>
        <family val="2"/>
      </rPr>
      <t>-e) flared</t>
    </r>
  </si>
  <si>
    <t>the tonnes of COD in effluent leaving the site</t>
  </si>
  <si>
    <t>the tonnes of nitrogen in sludge transferred out of the plant and disposed of at a landfill facility</t>
  </si>
  <si>
    <t>the tonnes of nitrogen in sludge transferred out of the plant and disposed of at a site other than a landfill facility</t>
  </si>
  <si>
    <t>the tonnes of nitrogen in effluent leaving the plant into enclosed waters</t>
  </si>
  <si>
    <t>the tonnes of nitrogen in effluent leaving the plant into estuarine waters</t>
  </si>
  <si>
    <t>the tonnes of nitrogen in effluent leaving the plant into open coastal waters</t>
  </si>
  <si>
    <t>Method</t>
  </si>
  <si>
    <t>MTBI</t>
  </si>
  <si>
    <t>2 &amp; 3</t>
  </si>
  <si>
    <t>the tonnes of nitrogen in influent entering the plant</t>
  </si>
  <si>
    <r>
      <t>=MCF</t>
    </r>
    <r>
      <rPr>
        <b/>
        <sz val="11"/>
        <color indexed="8"/>
        <rFont val="Calibri"/>
        <family val="2"/>
      </rPr>
      <t>ww</t>
    </r>
  </si>
  <si>
    <r>
      <t>=MCF</t>
    </r>
    <r>
      <rPr>
        <b/>
        <sz val="11"/>
        <color indexed="8"/>
        <rFont val="Calibri"/>
        <family val="2"/>
      </rPr>
      <t>sl</t>
    </r>
  </si>
  <si>
    <r>
      <t>=N</t>
    </r>
    <r>
      <rPr>
        <b/>
        <sz val="11"/>
        <color indexed="8"/>
        <rFont val="Calibri"/>
        <family val="2"/>
      </rPr>
      <t>outdisij</t>
    </r>
  </si>
  <si>
    <r>
      <t>The following IPCC default MCF</t>
    </r>
    <r>
      <rPr>
        <vertAlign val="subscript"/>
        <sz val="12"/>
        <color indexed="8"/>
        <rFont val="Calibri"/>
        <family val="2"/>
      </rPr>
      <t>ww</t>
    </r>
    <r>
      <rPr>
        <sz val="12"/>
        <color indexed="8"/>
        <rFont val="Calibri"/>
        <family val="2"/>
      </rPr>
      <t>/MCF</t>
    </r>
    <r>
      <rPr>
        <vertAlign val="subscript"/>
        <sz val="12"/>
        <color indexed="8"/>
        <rFont val="Calibri"/>
        <family val="2"/>
      </rPr>
      <t>sl</t>
    </r>
    <r>
      <rPr>
        <sz val="12"/>
        <color indexed="8"/>
        <rFont val="Calibri"/>
        <family val="2"/>
      </rPr>
      <t xml:space="preserve"> fractions for various types of treatment:</t>
    </r>
  </si>
  <si>
    <t>2011-12 reporting year onwards</t>
  </si>
  <si>
    <t>&lt;==== For Primary wastewater treatment plants enter Ntrl, Ntro &amp; Noutdisij below to calculate Nin (Do not enter P or Nin) OTHERWISE enter information below (P &amp; Nin) for other treatment plant types</t>
  </si>
  <si>
    <t>PlseIgn</t>
  </si>
  <si>
    <t>&lt;==== Please Ignore</t>
  </si>
  <si>
    <r>
      <rPr>
        <b/>
        <sz val="10"/>
        <rFont val="Calibri"/>
        <family val="2"/>
      </rPr>
      <t>EF</t>
    </r>
    <r>
      <rPr>
        <b/>
        <vertAlign val="subscript"/>
        <sz val="10"/>
        <rFont val="Calibri"/>
        <family val="2"/>
      </rPr>
      <t>disij</t>
    </r>
    <r>
      <rPr>
        <sz val="10"/>
        <rFont val="Calibri"/>
        <family val="2"/>
      </rPr>
      <t xml:space="preserve"> Enclosed waters (discharge tonnes N</t>
    </r>
    <r>
      <rPr>
        <vertAlign val="subscript"/>
        <sz val="10"/>
        <rFont val="Calibri"/>
        <family val="2"/>
      </rPr>
      <t>2</t>
    </r>
    <r>
      <rPr>
        <sz val="10"/>
        <rFont val="Calibri"/>
        <family val="2"/>
      </rPr>
      <t>O as CO</t>
    </r>
    <r>
      <rPr>
        <vertAlign val="subscript"/>
        <sz val="10"/>
        <rFont val="Calibri"/>
        <family val="2"/>
      </rPr>
      <t>2</t>
    </r>
    <r>
      <rPr>
        <sz val="10"/>
        <rFont val="Calibri"/>
        <family val="2"/>
      </rPr>
      <t>-e per tonne N)</t>
    </r>
  </si>
  <si>
    <r>
      <rPr>
        <b/>
        <sz val="10"/>
        <rFont val="Calibri"/>
        <family val="2"/>
      </rPr>
      <t>EF</t>
    </r>
    <r>
      <rPr>
        <b/>
        <vertAlign val="subscript"/>
        <sz val="10"/>
        <rFont val="Calibri"/>
        <family val="2"/>
      </rPr>
      <t>disij</t>
    </r>
    <r>
      <rPr>
        <sz val="10"/>
        <rFont val="Calibri"/>
        <family val="2"/>
      </rPr>
      <t xml:space="preserve"> Estuarine waters (discharge tonnes N</t>
    </r>
    <r>
      <rPr>
        <vertAlign val="subscript"/>
        <sz val="10"/>
        <rFont val="Calibri"/>
        <family val="2"/>
      </rPr>
      <t>2</t>
    </r>
    <r>
      <rPr>
        <sz val="10"/>
        <rFont val="Calibri"/>
        <family val="2"/>
      </rPr>
      <t>O as CO</t>
    </r>
    <r>
      <rPr>
        <vertAlign val="subscript"/>
        <sz val="10"/>
        <rFont val="Calibri"/>
        <family val="2"/>
      </rPr>
      <t>2</t>
    </r>
    <r>
      <rPr>
        <sz val="10"/>
        <rFont val="Calibri"/>
        <family val="2"/>
      </rPr>
      <t>-e per tonne N)</t>
    </r>
  </si>
  <si>
    <r>
      <rPr>
        <b/>
        <sz val="10"/>
        <rFont val="Calibri"/>
        <family val="2"/>
      </rPr>
      <t>EF</t>
    </r>
    <r>
      <rPr>
        <b/>
        <vertAlign val="subscript"/>
        <sz val="10"/>
        <rFont val="Calibri"/>
        <family val="2"/>
      </rPr>
      <t>disij</t>
    </r>
    <r>
      <rPr>
        <sz val="10"/>
        <rFont val="Calibri"/>
        <family val="2"/>
      </rPr>
      <t xml:space="preserve"> Open coastal waters (discharge tonnes N</t>
    </r>
    <r>
      <rPr>
        <vertAlign val="subscript"/>
        <sz val="10"/>
        <rFont val="Calibri"/>
        <family val="2"/>
      </rPr>
      <t>2</t>
    </r>
    <r>
      <rPr>
        <sz val="10"/>
        <rFont val="Calibri"/>
        <family val="2"/>
      </rPr>
      <t>O as CO</t>
    </r>
    <r>
      <rPr>
        <vertAlign val="subscript"/>
        <sz val="10"/>
        <rFont val="Calibri"/>
        <family val="2"/>
      </rPr>
      <t>2</t>
    </r>
    <r>
      <rPr>
        <sz val="10"/>
        <rFont val="Calibri"/>
        <family val="2"/>
      </rPr>
      <t>-e per tonne N)</t>
    </r>
  </si>
  <si>
    <t>Reporting year
(e.g. for reporting year 2013-14 enter 2014)</t>
  </si>
  <si>
    <r>
      <rPr>
        <b/>
        <sz val="11"/>
        <rFont val="Calibri"/>
        <family val="2"/>
      </rPr>
      <t>Instructions for the NGER (domestic &amp; commercial) wastewater calculator</t>
    </r>
    <r>
      <rPr>
        <sz val="11"/>
        <rFont val="Calibri"/>
        <family val="2"/>
      </rPr>
      <t xml:space="preserve">
1</t>
    </r>
    <r>
      <rPr>
        <b/>
        <sz val="11"/>
        <rFont val="Calibri"/>
        <family val="2"/>
      </rPr>
      <t xml:space="preserve">. </t>
    </r>
    <r>
      <rPr>
        <sz val="11"/>
        <rFont val="Calibri"/>
        <family val="2"/>
      </rPr>
      <t>Enter the reporting year in cell C23 (e.g. 2014 for 2013-14) and select the calculation method in cell C24 (1, 2 or 3)
2</t>
    </r>
    <r>
      <rPr>
        <b/>
        <sz val="11"/>
        <rFont val="Calibri"/>
        <family val="2"/>
      </rPr>
      <t xml:space="preserve">. </t>
    </r>
    <r>
      <rPr>
        <sz val="11"/>
        <rFont val="Calibri"/>
        <family val="2"/>
      </rPr>
      <t>Enter data or make a selection in column C when column D specifies to do so. Also include input to determine nitrous oxide emissions, starting in cell C63.
3</t>
    </r>
    <r>
      <rPr>
        <b/>
        <sz val="11"/>
        <rFont val="Calibri"/>
        <family val="2"/>
      </rPr>
      <t xml:space="preserve">. </t>
    </r>
    <r>
      <rPr>
        <sz val="11"/>
        <rFont val="Calibri"/>
        <family val="2"/>
      </rPr>
      <t>Go to either the EERS data entry sheets to see how to enter the calculated results into EERS for NGER reporting. See Important information worksheet for more information.</t>
    </r>
  </si>
  <si>
    <r>
      <t>emissions of methane (CH</t>
    </r>
    <r>
      <rPr>
        <vertAlign val="subscript"/>
        <sz val="12"/>
        <color indexed="8"/>
        <rFont val="Calibri"/>
        <family val="2"/>
      </rPr>
      <t>4</t>
    </r>
    <r>
      <rPr>
        <sz val="12"/>
        <color indexed="8"/>
        <rFont val="Calibri"/>
        <family val="2"/>
      </rPr>
      <t>) in t CO</t>
    </r>
    <r>
      <rPr>
        <vertAlign val="subscript"/>
        <sz val="12"/>
        <color indexed="8"/>
        <rFont val="Calibri"/>
        <family val="2"/>
      </rPr>
      <t>2</t>
    </r>
    <r>
      <rPr>
        <sz val="12"/>
        <color indexed="8"/>
        <rFont val="Calibri"/>
        <family val="2"/>
      </rPr>
      <t>-e</t>
    </r>
  </si>
  <si>
    <r>
      <t>emissions of nitrous oxide (N</t>
    </r>
    <r>
      <rPr>
        <vertAlign val="subscript"/>
        <sz val="12"/>
        <color indexed="8"/>
        <rFont val="Calibri"/>
        <family val="2"/>
      </rPr>
      <t>2</t>
    </r>
    <r>
      <rPr>
        <sz val="12"/>
        <color indexed="8"/>
        <rFont val="Calibri"/>
        <family val="2"/>
      </rPr>
      <t>O) in t CO</t>
    </r>
    <r>
      <rPr>
        <vertAlign val="subscript"/>
        <sz val="12"/>
        <color indexed="8"/>
        <rFont val="Calibri"/>
        <family val="2"/>
      </rPr>
      <t>2</t>
    </r>
    <r>
      <rPr>
        <sz val="12"/>
        <color indexed="8"/>
        <rFont val="Calibri"/>
        <family val="2"/>
      </rPr>
      <t>-e</t>
    </r>
  </si>
  <si>
    <r>
      <t>total emissions in t CO</t>
    </r>
    <r>
      <rPr>
        <vertAlign val="subscript"/>
        <sz val="12"/>
        <rFont val="Calibri"/>
        <family val="2"/>
      </rPr>
      <t>2</t>
    </r>
    <r>
      <rPr>
        <sz val="12"/>
        <rFont val="Calibri"/>
        <family val="2"/>
      </rPr>
      <t>-e</t>
    </r>
  </si>
  <si>
    <t>CLICK HERE for NGER Determination as amended</t>
  </si>
  <si>
    <r>
      <t>CH</t>
    </r>
    <r>
      <rPr>
        <vertAlign val="subscript"/>
        <sz val="12"/>
        <rFont val="Calibri"/>
        <family val="2"/>
      </rPr>
      <t>4gen</t>
    </r>
    <r>
      <rPr>
        <sz val="12"/>
        <rFont val="Calibri"/>
        <family val="2"/>
      </rPr>
      <t xml:space="preserve"> (CH</t>
    </r>
    <r>
      <rPr>
        <vertAlign val="subscript"/>
        <sz val="12"/>
        <rFont val="Calibri"/>
        <family val="2"/>
      </rPr>
      <t>4</t>
    </r>
    <r>
      <rPr>
        <sz val="12"/>
        <rFont val="Calibri"/>
        <family val="2"/>
      </rPr>
      <t xml:space="preserve"> generated by the plant, expressed as t CO</t>
    </r>
    <r>
      <rPr>
        <vertAlign val="subscript"/>
        <sz val="12"/>
        <rFont val="Calibri"/>
        <family val="2"/>
      </rPr>
      <t>2</t>
    </r>
    <r>
      <rPr>
        <sz val="12"/>
        <rFont val="Calibri"/>
        <family val="2"/>
      </rPr>
      <t>-e)</t>
    </r>
  </si>
  <si>
    <t>see NGER Determination subsections 5.25 (2, 3)</t>
  </si>
  <si>
    <r>
      <t>methane (CH</t>
    </r>
    <r>
      <rPr>
        <vertAlign val="subscript"/>
        <sz val="12"/>
        <color indexed="8"/>
        <rFont val="Calibri"/>
        <family val="2"/>
      </rPr>
      <t>4</t>
    </r>
    <r>
      <rPr>
        <sz val="12"/>
        <color indexed="8"/>
        <rFont val="Calibri"/>
        <family val="2"/>
      </rPr>
      <t>) captured in t CO</t>
    </r>
    <r>
      <rPr>
        <vertAlign val="subscript"/>
        <sz val="12"/>
        <color indexed="8"/>
        <rFont val="Calibri"/>
        <family val="2"/>
      </rPr>
      <t>2</t>
    </r>
    <r>
      <rPr>
        <sz val="12"/>
        <color indexed="8"/>
        <rFont val="Calibri"/>
        <family val="2"/>
      </rPr>
      <t>-e</t>
    </r>
  </si>
  <si>
    <r>
      <t>emissions of methane (CH</t>
    </r>
    <r>
      <rPr>
        <vertAlign val="subscript"/>
        <sz val="12"/>
        <color indexed="8"/>
        <rFont val="Calibri"/>
        <family val="2"/>
      </rPr>
      <t>4</t>
    </r>
    <r>
      <rPr>
        <sz val="12"/>
        <color indexed="8"/>
        <rFont val="Calibri"/>
        <family val="2"/>
      </rPr>
      <t>) as t CO</t>
    </r>
    <r>
      <rPr>
        <vertAlign val="subscript"/>
        <sz val="12"/>
        <color indexed="8"/>
        <rFont val="Calibri"/>
        <family val="2"/>
      </rPr>
      <t>2</t>
    </r>
    <r>
      <rPr>
        <sz val="12"/>
        <color indexed="8"/>
        <rFont val="Calibri"/>
        <family val="2"/>
      </rPr>
      <t>-e</t>
    </r>
  </si>
  <si>
    <t>Select method (1 or 2 or 3) from drop-down list. See NGER Determination as amended Part 5.3, links are included in this spreadsheet.</t>
  </si>
  <si>
    <r>
      <t>(N</t>
    </r>
    <r>
      <rPr>
        <vertAlign val="subscript"/>
        <sz val="12"/>
        <rFont val="Calibri"/>
        <family val="2"/>
      </rPr>
      <t>2</t>
    </r>
    <r>
      <rPr>
        <sz val="12"/>
        <rFont val="Calibri"/>
        <family val="2"/>
      </rPr>
      <t>O released by the plant measured in t CO</t>
    </r>
    <r>
      <rPr>
        <vertAlign val="subscript"/>
        <sz val="12"/>
        <rFont val="Calibri"/>
        <family val="2"/>
      </rPr>
      <t>2</t>
    </r>
    <r>
      <rPr>
        <sz val="12"/>
        <rFont val="Calibri"/>
        <family val="2"/>
      </rPr>
      <t>-e)</t>
    </r>
  </si>
  <si>
    <t>Possible discharge environments and respective emissions factors - s5.31 NGER Determination</t>
  </si>
  <si>
    <r>
      <t>Emissions released during the year (t CO</t>
    </r>
    <r>
      <rPr>
        <vertAlign val="subscript"/>
        <sz val="12"/>
        <rFont val="Calibri"/>
        <family val="2"/>
      </rPr>
      <t>2</t>
    </r>
    <r>
      <rPr>
        <sz val="12"/>
        <rFont val="Calibri"/>
        <family val="2"/>
      </rPr>
      <t>-e)</t>
    </r>
  </si>
  <si>
    <t>Method 1—methane released from wastewater handling (domestic and commercial)</t>
  </si>
  <si>
    <t>Division 5.3.2—Method 1—methane released from wastewater handling (domestic and commercial)</t>
  </si>
  <si>
    <r>
      <t>Conversion factor (</t>
    </r>
    <r>
      <rPr>
        <b/>
        <sz val="10"/>
        <rFont val="Calibri"/>
        <family val="2"/>
      </rPr>
      <t>VS</t>
    </r>
    <r>
      <rPr>
        <b/>
        <vertAlign val="subscript"/>
        <sz val="10"/>
        <rFont val="Calibri"/>
        <family val="2"/>
      </rPr>
      <t>pslz</t>
    </r>
    <r>
      <rPr>
        <sz val="10"/>
        <rFont val="Calibri"/>
        <family val="2"/>
      </rPr>
      <t xml:space="preserve"> ===&gt; </t>
    </r>
    <r>
      <rPr>
        <b/>
        <sz val="10"/>
        <rFont val="Calibri"/>
        <family val="2"/>
      </rPr>
      <t>COD</t>
    </r>
    <r>
      <rPr>
        <b/>
        <vertAlign val="subscript"/>
        <sz val="10"/>
        <rFont val="Calibri"/>
        <family val="2"/>
      </rPr>
      <t>pslz</t>
    </r>
    <r>
      <rPr>
        <sz val="10"/>
        <rFont val="Calibri"/>
        <family val="2"/>
      </rPr>
      <t>) (default = 1.99)</t>
    </r>
  </si>
  <si>
    <r>
      <t>Conversion factor (</t>
    </r>
    <r>
      <rPr>
        <b/>
        <sz val="10"/>
        <rFont val="Calibri"/>
        <family val="2"/>
      </rPr>
      <t>VS</t>
    </r>
    <r>
      <rPr>
        <b/>
        <vertAlign val="subscript"/>
        <sz val="10"/>
        <rFont val="Calibri"/>
        <family val="2"/>
      </rPr>
      <t>waslz</t>
    </r>
    <r>
      <rPr>
        <sz val="10"/>
        <rFont val="Calibri"/>
        <family val="2"/>
      </rPr>
      <t xml:space="preserve"> ===&gt;</t>
    </r>
    <r>
      <rPr>
        <b/>
        <sz val="10"/>
        <rFont val="Calibri"/>
        <family val="2"/>
      </rPr>
      <t xml:space="preserve"> COD</t>
    </r>
    <r>
      <rPr>
        <b/>
        <vertAlign val="subscript"/>
        <sz val="10"/>
        <rFont val="Calibri"/>
        <family val="2"/>
      </rPr>
      <t>waslz</t>
    </r>
    <r>
      <rPr>
        <sz val="10"/>
        <rFont val="Calibri"/>
        <family val="2"/>
      </rPr>
      <t>) (default = 1.48)</t>
    </r>
  </si>
  <si>
    <t>If data is available on the biochemical oxygen demand (BOD) in the effluent</t>
  </si>
  <si>
    <t>If data is available on the biochemical oxygen demand (BOD) in the wastewater</t>
  </si>
  <si>
    <t>If facility operating data that measures the volumetric effluent rate and the effluent rate of COD concentration; or</t>
  </si>
  <si>
    <t>If facility operating data that measures the volumetric influent rate and the influent rate of COD concentration; or</t>
  </si>
  <si>
    <t>InpnotReq</t>
  </si>
  <si>
    <t>&lt;==== Incorrect input</t>
  </si>
  <si>
    <t>Incinp</t>
  </si>
  <si>
    <r>
      <t xml:space="preserve">N/A because </t>
    </r>
    <r>
      <rPr>
        <b/>
        <sz val="10"/>
        <color indexed="8"/>
        <rFont val="Calibri"/>
        <family val="2"/>
      </rPr>
      <t>COD</t>
    </r>
    <r>
      <rPr>
        <b/>
        <vertAlign val="subscript"/>
        <sz val="10"/>
        <color indexed="8"/>
        <rFont val="Calibri"/>
        <family val="2"/>
      </rPr>
      <t>pslz</t>
    </r>
    <r>
      <rPr>
        <sz val="10"/>
        <color indexed="8"/>
        <rFont val="Calibri"/>
        <family val="2"/>
      </rPr>
      <t xml:space="preserve"> directly entered - please delete</t>
    </r>
  </si>
  <si>
    <r>
      <t xml:space="preserve">N/A because </t>
    </r>
    <r>
      <rPr>
        <b/>
        <sz val="10"/>
        <color indexed="8"/>
        <rFont val="Calibri"/>
        <family val="2"/>
      </rPr>
      <t>COD</t>
    </r>
    <r>
      <rPr>
        <b/>
        <vertAlign val="subscript"/>
        <sz val="10"/>
        <color indexed="8"/>
        <rFont val="Calibri"/>
        <family val="2"/>
      </rPr>
      <t>waslz</t>
    </r>
    <r>
      <rPr>
        <sz val="10"/>
        <color indexed="8"/>
        <rFont val="Calibri"/>
        <family val="2"/>
      </rPr>
      <t xml:space="preserve"> directly entered - please delete</t>
    </r>
  </si>
  <si>
    <t>&lt;==== Select from drop-down list</t>
  </si>
  <si>
    <t>Seldrop</t>
  </si>
  <si>
    <r>
      <t xml:space="preserve">Input </t>
    </r>
    <r>
      <rPr>
        <b/>
        <sz val="10"/>
        <color indexed="8"/>
        <rFont val="Calibri"/>
        <family val="2"/>
      </rPr>
      <t>VS</t>
    </r>
    <r>
      <rPr>
        <b/>
        <vertAlign val="subscript"/>
        <sz val="10"/>
        <color indexed="8"/>
        <rFont val="Calibri"/>
        <family val="2"/>
      </rPr>
      <t>pslz</t>
    </r>
    <r>
      <rPr>
        <sz val="10"/>
        <color indexed="8"/>
        <rFont val="Calibri"/>
        <family val="2"/>
      </rPr>
      <t xml:space="preserve"> &amp; conversion factor or directly input </t>
    </r>
    <r>
      <rPr>
        <b/>
        <sz val="10"/>
        <color indexed="8"/>
        <rFont val="Calibri"/>
        <family val="2"/>
      </rPr>
      <t>COD</t>
    </r>
    <r>
      <rPr>
        <b/>
        <vertAlign val="subscript"/>
        <sz val="10"/>
        <color indexed="8"/>
        <rFont val="Calibri"/>
        <family val="2"/>
      </rPr>
      <t>pslz</t>
    </r>
  </si>
  <si>
    <r>
      <t xml:space="preserve">Input </t>
    </r>
    <r>
      <rPr>
        <b/>
        <sz val="10"/>
        <color indexed="8"/>
        <rFont val="Calibri"/>
        <family val="2"/>
      </rPr>
      <t>VS</t>
    </r>
    <r>
      <rPr>
        <b/>
        <vertAlign val="subscript"/>
        <sz val="10"/>
        <color indexed="8"/>
        <rFont val="Calibri"/>
        <family val="2"/>
      </rPr>
      <t>waslz</t>
    </r>
    <r>
      <rPr>
        <sz val="10"/>
        <color indexed="8"/>
        <rFont val="Calibri"/>
        <family val="2"/>
      </rPr>
      <t xml:space="preserve"> &amp; conversion factor or directly input </t>
    </r>
    <r>
      <rPr>
        <b/>
        <sz val="10"/>
        <color indexed="8"/>
        <rFont val="Calibri"/>
        <family val="2"/>
      </rPr>
      <t>COD</t>
    </r>
    <r>
      <rPr>
        <b/>
        <vertAlign val="subscript"/>
        <sz val="10"/>
        <color indexed="8"/>
        <rFont val="Calibri"/>
        <family val="2"/>
      </rPr>
      <t>waslz</t>
    </r>
  </si>
  <si>
    <t>see NGER Determination subsections 5.26 (2) step 2 &amp; 3</t>
  </si>
  <si>
    <t>For each separate sub facility use a separate file (workbook) if method 2 or 3 is selected.</t>
  </si>
  <si>
    <r>
      <t>COD</t>
    </r>
    <r>
      <rPr>
        <vertAlign val="subscript"/>
        <sz val="11"/>
        <color indexed="8"/>
        <rFont val="Calibri"/>
        <family val="2"/>
      </rPr>
      <t>s</t>
    </r>
    <r>
      <rPr>
        <sz val="11"/>
        <color indexed="8"/>
        <rFont val="Calibri"/>
        <family val="2"/>
      </rPr>
      <t>l=</t>
    </r>
  </si>
  <si>
    <t>Complete worksheet D&amp;C plant 1 or D&amp;C plant 2015</t>
  </si>
  <si>
    <t>deep anaerobic lagoon (&gt;2 metres)</t>
  </si>
  <si>
    <t>shallow anaerobic lagoon (&lt;2 metres)</t>
  </si>
  <si>
    <t>anaerobic digester/reactor</t>
  </si>
  <si>
    <t>managed aerobic treatment</t>
  </si>
  <si>
    <t>unmanaged aerobic treatment</t>
  </si>
  <si>
    <t>Open coastal waters (ocean and deep ocean)  (0.0)</t>
  </si>
  <si>
    <t>AFTER data has been entered separately in this sheet for each sub-facility, use sum of data in "EERS data entry" worksheet to report into EERS</t>
  </si>
  <si>
    <t>AFTER data has been entered in this sheet for the plant, use "EERS data entry" worksheet to report into EERS.</t>
  </si>
  <si>
    <r>
      <t xml:space="preserve">NGER Determination as amended Part 5.3 - Divisions 5.3.2 - 5.3.4 (methane) - </t>
    </r>
    <r>
      <rPr>
        <b/>
        <sz val="17"/>
        <rFont val="Calibri"/>
        <family val="2"/>
      </rPr>
      <t>End Date 30 June 2014</t>
    </r>
  </si>
  <si>
    <r>
      <t xml:space="preserve">NGER Determination as amended Part 5.3 - Divisions 5.3.5 - 5.3.7 (nitrous oxide) - </t>
    </r>
    <r>
      <rPr>
        <b/>
        <sz val="17"/>
        <rFont val="Calibri"/>
        <family val="2"/>
      </rPr>
      <t>End Date 30 June 2014</t>
    </r>
  </si>
  <si>
    <t>Please enter required information</t>
  </si>
  <si>
    <t>The method used for calculation</t>
  </si>
  <si>
    <t>Default value has been entered for you</t>
  </si>
  <si>
    <r>
      <t>emissions of methane (CH</t>
    </r>
    <r>
      <rPr>
        <vertAlign val="subscript"/>
        <sz val="12"/>
        <color indexed="8"/>
        <rFont val="Calibri"/>
        <family val="2"/>
        <scheme val="minor"/>
      </rPr>
      <t>4</t>
    </r>
    <r>
      <rPr>
        <sz val="12"/>
        <color indexed="8"/>
        <rFont val="Calibri"/>
        <family val="2"/>
        <scheme val="minor"/>
      </rPr>
      <t>) in t CO</t>
    </r>
    <r>
      <rPr>
        <vertAlign val="subscript"/>
        <sz val="12"/>
        <color indexed="8"/>
        <rFont val="Calibri"/>
        <family val="2"/>
        <scheme val="minor"/>
      </rPr>
      <t>2</t>
    </r>
    <r>
      <rPr>
        <sz val="12"/>
        <color indexed="8"/>
        <rFont val="Calibri"/>
        <family val="2"/>
        <scheme val="minor"/>
      </rPr>
      <t>-e</t>
    </r>
  </si>
  <si>
    <r>
      <t>emissions of nitrous oxide (N</t>
    </r>
    <r>
      <rPr>
        <vertAlign val="subscript"/>
        <sz val="12"/>
        <color indexed="8"/>
        <rFont val="Calibri"/>
        <family val="2"/>
        <scheme val="minor"/>
      </rPr>
      <t>2</t>
    </r>
    <r>
      <rPr>
        <sz val="12"/>
        <color indexed="8"/>
        <rFont val="Calibri"/>
        <family val="2"/>
        <scheme val="minor"/>
      </rPr>
      <t>O) in t CO</t>
    </r>
    <r>
      <rPr>
        <vertAlign val="subscript"/>
        <sz val="12"/>
        <color indexed="8"/>
        <rFont val="Calibri"/>
        <family val="2"/>
        <scheme val="minor"/>
      </rPr>
      <t>2</t>
    </r>
    <r>
      <rPr>
        <sz val="12"/>
        <color indexed="8"/>
        <rFont val="Calibri"/>
        <family val="2"/>
        <scheme val="minor"/>
      </rPr>
      <t>-e</t>
    </r>
  </si>
  <si>
    <r>
      <t>total emissions in t CO</t>
    </r>
    <r>
      <rPr>
        <vertAlign val="subscript"/>
        <sz val="12"/>
        <rFont val="Calibri"/>
        <family val="2"/>
        <scheme val="minor"/>
      </rPr>
      <t>2</t>
    </r>
    <r>
      <rPr>
        <sz val="12"/>
        <rFont val="Calibri"/>
        <family val="2"/>
        <scheme val="minor"/>
      </rPr>
      <t>-e</t>
    </r>
  </si>
  <si>
    <r>
      <t>CH</t>
    </r>
    <r>
      <rPr>
        <vertAlign val="subscript"/>
        <sz val="12"/>
        <rFont val="Calibri"/>
        <family val="2"/>
        <scheme val="minor"/>
      </rPr>
      <t>4gen</t>
    </r>
    <r>
      <rPr>
        <sz val="12"/>
        <rFont val="Calibri"/>
        <family val="2"/>
        <scheme val="minor"/>
      </rPr>
      <t xml:space="preserve"> (CH</t>
    </r>
    <r>
      <rPr>
        <vertAlign val="subscript"/>
        <sz val="12"/>
        <rFont val="Calibri"/>
        <family val="2"/>
        <scheme val="minor"/>
      </rPr>
      <t>4</t>
    </r>
    <r>
      <rPr>
        <sz val="12"/>
        <rFont val="Calibri"/>
        <family val="2"/>
        <scheme val="minor"/>
      </rPr>
      <t xml:space="preserve"> generated by the plant, expressed as t CO</t>
    </r>
    <r>
      <rPr>
        <vertAlign val="subscript"/>
        <sz val="12"/>
        <rFont val="Calibri"/>
        <family val="2"/>
        <scheme val="minor"/>
      </rPr>
      <t>2</t>
    </r>
    <r>
      <rPr>
        <sz val="12"/>
        <rFont val="Calibri"/>
        <family val="2"/>
        <scheme val="minor"/>
      </rPr>
      <t>-e)</t>
    </r>
  </si>
  <si>
    <r>
      <t>CH</t>
    </r>
    <r>
      <rPr>
        <b/>
        <vertAlign val="subscript"/>
        <sz val="12"/>
        <rFont val="Calibri"/>
        <family val="2"/>
        <scheme val="minor"/>
      </rPr>
      <t>4gen</t>
    </r>
    <r>
      <rPr>
        <b/>
        <sz val="12"/>
        <rFont val="Calibri"/>
        <family val="2"/>
        <scheme val="minor"/>
      </rPr>
      <t xml:space="preserve"> = [(COD</t>
    </r>
    <r>
      <rPr>
        <b/>
        <vertAlign val="subscript"/>
        <sz val="12"/>
        <rFont val="Calibri"/>
        <family val="2"/>
        <scheme val="minor"/>
      </rPr>
      <t>wi</t>
    </r>
    <r>
      <rPr>
        <b/>
        <sz val="12"/>
        <rFont val="Calibri"/>
        <family val="2"/>
        <scheme val="minor"/>
      </rPr>
      <t xml:space="preserve"> – COD</t>
    </r>
    <r>
      <rPr>
        <b/>
        <vertAlign val="subscript"/>
        <sz val="12"/>
        <rFont val="Calibri"/>
        <family val="2"/>
        <scheme val="minor"/>
      </rPr>
      <t>sl</t>
    </r>
    <r>
      <rPr>
        <b/>
        <sz val="12"/>
        <rFont val="Calibri"/>
        <family val="2"/>
        <scheme val="minor"/>
      </rPr>
      <t xml:space="preserve"> - COD</t>
    </r>
    <r>
      <rPr>
        <b/>
        <vertAlign val="subscript"/>
        <sz val="12"/>
        <rFont val="Calibri"/>
        <family val="2"/>
        <scheme val="minor"/>
      </rPr>
      <t>eff</t>
    </r>
    <r>
      <rPr>
        <b/>
        <sz val="12"/>
        <rFont val="Calibri"/>
        <family val="2"/>
        <scheme val="minor"/>
      </rPr>
      <t>) x MCF</t>
    </r>
    <r>
      <rPr>
        <b/>
        <vertAlign val="subscript"/>
        <sz val="12"/>
        <rFont val="Calibri"/>
        <family val="2"/>
        <scheme val="minor"/>
      </rPr>
      <t>ww</t>
    </r>
    <r>
      <rPr>
        <b/>
        <sz val="12"/>
        <rFont val="Calibri"/>
        <family val="2"/>
        <scheme val="minor"/>
      </rPr>
      <t xml:space="preserve"> x EF</t>
    </r>
    <r>
      <rPr>
        <b/>
        <vertAlign val="subscript"/>
        <sz val="12"/>
        <rFont val="Calibri"/>
        <family val="2"/>
        <scheme val="minor"/>
      </rPr>
      <t>wij</t>
    </r>
    <r>
      <rPr>
        <b/>
        <sz val="12"/>
        <rFont val="Calibri"/>
        <family val="2"/>
        <scheme val="minor"/>
      </rPr>
      <t>]
 + [(COD</t>
    </r>
    <r>
      <rPr>
        <b/>
        <vertAlign val="subscript"/>
        <sz val="12"/>
        <rFont val="Calibri"/>
        <family val="2"/>
        <scheme val="minor"/>
      </rPr>
      <t>sl</t>
    </r>
    <r>
      <rPr>
        <b/>
        <sz val="12"/>
        <rFont val="Calibri"/>
        <family val="2"/>
        <scheme val="minor"/>
      </rPr>
      <t xml:space="preserve"> - COD</t>
    </r>
    <r>
      <rPr>
        <b/>
        <vertAlign val="subscript"/>
        <sz val="12"/>
        <rFont val="Calibri"/>
        <family val="2"/>
        <scheme val="minor"/>
      </rPr>
      <t>trl</t>
    </r>
    <r>
      <rPr>
        <b/>
        <sz val="12"/>
        <rFont val="Calibri"/>
        <family val="2"/>
        <scheme val="minor"/>
      </rPr>
      <t xml:space="preserve"> - COD</t>
    </r>
    <r>
      <rPr>
        <b/>
        <vertAlign val="subscript"/>
        <sz val="12"/>
        <rFont val="Calibri"/>
        <family val="2"/>
        <scheme val="minor"/>
      </rPr>
      <t>tro</t>
    </r>
    <r>
      <rPr>
        <b/>
        <sz val="12"/>
        <rFont val="Calibri"/>
        <family val="2"/>
        <scheme val="minor"/>
      </rPr>
      <t>) x MCF</t>
    </r>
    <r>
      <rPr>
        <b/>
        <vertAlign val="subscript"/>
        <sz val="12"/>
        <rFont val="Calibri"/>
        <family val="2"/>
        <scheme val="minor"/>
      </rPr>
      <t>sl</t>
    </r>
    <r>
      <rPr>
        <b/>
        <sz val="12"/>
        <rFont val="Calibri"/>
        <family val="2"/>
        <scheme val="minor"/>
      </rPr>
      <t xml:space="preserve"> x EF</t>
    </r>
    <r>
      <rPr>
        <b/>
        <vertAlign val="subscript"/>
        <sz val="12"/>
        <rFont val="Calibri"/>
        <family val="2"/>
        <scheme val="minor"/>
      </rPr>
      <t>slij</t>
    </r>
    <r>
      <rPr>
        <b/>
        <sz val="12"/>
        <rFont val="Calibri"/>
        <family val="2"/>
        <scheme val="minor"/>
      </rPr>
      <t>] =</t>
    </r>
  </si>
  <si>
    <r>
      <t>CH</t>
    </r>
    <r>
      <rPr>
        <vertAlign val="subscript"/>
        <sz val="12"/>
        <rFont val="Calibri"/>
        <family val="2"/>
        <scheme val="minor"/>
      </rPr>
      <t>4</t>
    </r>
    <r>
      <rPr>
        <vertAlign val="superscript"/>
        <sz val="12"/>
        <rFont val="Calibri"/>
        <family val="2"/>
        <scheme val="minor"/>
      </rPr>
      <t>*</t>
    </r>
    <r>
      <rPr>
        <sz val="12"/>
        <rFont val="Calibri"/>
        <family val="2"/>
        <scheme val="minor"/>
      </rPr>
      <t xml:space="preserve"> (CH</t>
    </r>
    <r>
      <rPr>
        <vertAlign val="subscript"/>
        <sz val="12"/>
        <rFont val="Calibri"/>
        <family val="2"/>
        <scheme val="minor"/>
      </rPr>
      <t>4</t>
    </r>
    <r>
      <rPr>
        <sz val="12"/>
        <rFont val="Calibri"/>
        <family val="2"/>
        <scheme val="minor"/>
      </rPr>
      <t xml:space="preserve"> in biogas released, CO</t>
    </r>
    <r>
      <rPr>
        <vertAlign val="subscript"/>
        <sz val="12"/>
        <rFont val="Calibri"/>
        <family val="2"/>
        <scheme val="minor"/>
      </rPr>
      <t>2</t>
    </r>
    <r>
      <rPr>
        <sz val="12"/>
        <rFont val="Calibri"/>
        <family val="2"/>
        <scheme val="minor"/>
      </rPr>
      <t>-e tonnes)</t>
    </r>
  </si>
  <si>
    <r>
      <t>γ(Q</t>
    </r>
    <r>
      <rPr>
        <vertAlign val="subscript"/>
        <sz val="12"/>
        <rFont val="Calibri"/>
        <family val="2"/>
        <scheme val="minor"/>
      </rPr>
      <t xml:space="preserve"> cap</t>
    </r>
    <r>
      <rPr>
        <sz val="12"/>
        <rFont val="Calibri"/>
        <family val="2"/>
        <scheme val="minor"/>
      </rPr>
      <t xml:space="preserve"> + Q</t>
    </r>
    <r>
      <rPr>
        <vertAlign val="subscript"/>
        <sz val="12"/>
        <rFont val="Calibri"/>
        <family val="2"/>
        <scheme val="minor"/>
      </rPr>
      <t>flared</t>
    </r>
    <r>
      <rPr>
        <sz val="12"/>
        <rFont val="Calibri"/>
        <family val="2"/>
        <scheme val="minor"/>
      </rPr>
      <t xml:space="preserve"> + Q</t>
    </r>
    <r>
      <rPr>
        <vertAlign val="subscript"/>
        <sz val="12"/>
        <rFont val="Calibri"/>
        <family val="2"/>
        <scheme val="minor"/>
      </rPr>
      <t>tr</t>
    </r>
    <r>
      <rPr>
        <sz val="12"/>
        <rFont val="Calibri"/>
        <family val="2"/>
        <scheme val="minor"/>
      </rPr>
      <t>)</t>
    </r>
  </si>
  <si>
    <r>
      <t>methane (CH</t>
    </r>
    <r>
      <rPr>
        <vertAlign val="subscript"/>
        <sz val="12"/>
        <color indexed="8"/>
        <rFont val="Calibri"/>
        <family val="2"/>
        <scheme val="minor"/>
      </rPr>
      <t>4</t>
    </r>
    <r>
      <rPr>
        <sz val="12"/>
        <color indexed="8"/>
        <rFont val="Calibri"/>
        <family val="2"/>
        <scheme val="minor"/>
      </rPr>
      <t>) captured in t CO</t>
    </r>
    <r>
      <rPr>
        <vertAlign val="subscript"/>
        <sz val="12"/>
        <color indexed="8"/>
        <rFont val="Calibri"/>
        <family val="2"/>
        <scheme val="minor"/>
      </rPr>
      <t>2</t>
    </r>
    <r>
      <rPr>
        <sz val="12"/>
        <color indexed="8"/>
        <rFont val="Calibri"/>
        <family val="2"/>
        <scheme val="minor"/>
      </rPr>
      <t>-e</t>
    </r>
  </si>
  <si>
    <r>
      <t>E</t>
    </r>
    <r>
      <rPr>
        <vertAlign val="subscript"/>
        <sz val="12"/>
        <rFont val="Calibri"/>
        <family val="2"/>
        <scheme val="minor"/>
      </rPr>
      <t>j</t>
    </r>
    <r>
      <rPr>
        <sz val="12"/>
        <rFont val="Calibri"/>
        <family val="2"/>
        <scheme val="minor"/>
      </rPr>
      <t xml:space="preserve"> = [CH</t>
    </r>
    <r>
      <rPr>
        <vertAlign val="subscript"/>
        <sz val="12"/>
        <rFont val="Calibri"/>
        <family val="2"/>
        <scheme val="minor"/>
      </rPr>
      <t>4</t>
    </r>
    <r>
      <rPr>
        <vertAlign val="superscript"/>
        <sz val="12"/>
        <rFont val="Calibri"/>
        <family val="2"/>
        <scheme val="minor"/>
      </rPr>
      <t>*</t>
    </r>
    <r>
      <rPr>
        <sz val="12"/>
        <rFont val="Calibri"/>
        <family val="2"/>
        <scheme val="minor"/>
      </rPr>
      <t xml:space="preserve"> - γ(Q</t>
    </r>
    <r>
      <rPr>
        <vertAlign val="subscript"/>
        <sz val="12"/>
        <rFont val="Calibri"/>
        <family val="2"/>
        <scheme val="minor"/>
      </rPr>
      <t xml:space="preserve"> cap</t>
    </r>
    <r>
      <rPr>
        <sz val="12"/>
        <rFont val="Calibri"/>
        <family val="2"/>
        <scheme val="minor"/>
      </rPr>
      <t xml:space="preserve"> + Q</t>
    </r>
    <r>
      <rPr>
        <vertAlign val="subscript"/>
        <sz val="12"/>
        <rFont val="Calibri"/>
        <family val="2"/>
        <scheme val="minor"/>
      </rPr>
      <t>flared</t>
    </r>
    <r>
      <rPr>
        <sz val="12"/>
        <rFont val="Calibri"/>
        <family val="2"/>
        <scheme val="minor"/>
      </rPr>
      <t xml:space="preserve"> + Q</t>
    </r>
    <r>
      <rPr>
        <vertAlign val="subscript"/>
        <sz val="12"/>
        <rFont val="Calibri"/>
        <family val="2"/>
        <scheme val="minor"/>
      </rPr>
      <t>tr</t>
    </r>
    <r>
      <rPr>
        <sz val="12"/>
        <rFont val="Calibri"/>
        <family val="2"/>
        <scheme val="minor"/>
      </rPr>
      <t>)] =</t>
    </r>
  </si>
  <si>
    <r>
      <t>emissions of methane (CH</t>
    </r>
    <r>
      <rPr>
        <vertAlign val="subscript"/>
        <sz val="12"/>
        <color indexed="8"/>
        <rFont val="Calibri"/>
        <family val="2"/>
        <scheme val="minor"/>
      </rPr>
      <t>4</t>
    </r>
    <r>
      <rPr>
        <sz val="12"/>
        <color indexed="8"/>
        <rFont val="Calibri"/>
        <family val="2"/>
        <scheme val="minor"/>
      </rPr>
      <t>) as t CO</t>
    </r>
    <r>
      <rPr>
        <vertAlign val="subscript"/>
        <sz val="12"/>
        <color indexed="8"/>
        <rFont val="Calibri"/>
        <family val="2"/>
        <scheme val="minor"/>
      </rPr>
      <t>2</t>
    </r>
    <r>
      <rPr>
        <sz val="12"/>
        <color indexed="8"/>
        <rFont val="Calibri"/>
        <family val="2"/>
        <scheme val="minor"/>
      </rPr>
      <t>-e</t>
    </r>
  </si>
  <si>
    <r>
      <t xml:space="preserve">Select </t>
    </r>
    <r>
      <rPr>
        <b/>
        <sz val="12"/>
        <color indexed="8"/>
        <rFont val="Calibri"/>
        <family val="2"/>
        <scheme val="minor"/>
      </rPr>
      <t>method 1</t>
    </r>
    <r>
      <rPr>
        <sz val="12"/>
        <color indexed="8"/>
        <rFont val="Calibri"/>
        <family val="2"/>
        <scheme val="minor"/>
      </rPr>
      <t xml:space="preserve"> from drop-down list. See NGER Determination as amended Part 5.3, links are included in this spreadsheet.</t>
    </r>
  </si>
  <si>
    <r>
      <t>CH</t>
    </r>
    <r>
      <rPr>
        <vertAlign val="subscript"/>
        <sz val="12"/>
        <rFont val="Calibri"/>
        <family val="2"/>
        <scheme val="minor"/>
      </rPr>
      <t>4genz</t>
    </r>
    <r>
      <rPr>
        <sz val="12"/>
        <rFont val="Calibri"/>
        <family val="2"/>
        <scheme val="minor"/>
      </rPr>
      <t xml:space="preserve"> (CH</t>
    </r>
    <r>
      <rPr>
        <vertAlign val="subscript"/>
        <sz val="12"/>
        <rFont val="Calibri"/>
        <family val="2"/>
        <scheme val="minor"/>
      </rPr>
      <t>4</t>
    </r>
    <r>
      <rPr>
        <sz val="12"/>
        <rFont val="Calibri"/>
        <family val="2"/>
        <scheme val="minor"/>
      </rPr>
      <t xml:space="preserve"> generated by the </t>
    </r>
    <r>
      <rPr>
        <b/>
        <sz val="12"/>
        <rFont val="Calibri"/>
        <family val="2"/>
        <scheme val="minor"/>
      </rPr>
      <t>sub-facility</t>
    </r>
    <r>
      <rPr>
        <sz val="12"/>
        <rFont val="Calibri"/>
        <family val="2"/>
        <scheme val="minor"/>
      </rPr>
      <t>, expressed as t CO</t>
    </r>
    <r>
      <rPr>
        <vertAlign val="subscript"/>
        <sz val="12"/>
        <rFont val="Calibri"/>
        <family val="2"/>
        <scheme val="minor"/>
      </rPr>
      <t>2</t>
    </r>
    <r>
      <rPr>
        <sz val="12"/>
        <rFont val="Calibri"/>
        <family val="2"/>
        <scheme val="minor"/>
      </rPr>
      <t>-e)</t>
    </r>
  </si>
  <si>
    <r>
      <t>CH</t>
    </r>
    <r>
      <rPr>
        <vertAlign val="subscript"/>
        <sz val="12"/>
        <rFont val="Calibri"/>
        <family val="2"/>
        <scheme val="minor"/>
      </rPr>
      <t>4genz</t>
    </r>
    <r>
      <rPr>
        <sz val="12"/>
        <rFont val="Calibri"/>
        <family val="2"/>
        <scheme val="minor"/>
      </rPr>
      <t xml:space="preserve"> (CH</t>
    </r>
    <r>
      <rPr>
        <vertAlign val="subscript"/>
        <sz val="12"/>
        <rFont val="Calibri"/>
        <family val="2"/>
        <scheme val="minor"/>
      </rPr>
      <t>4</t>
    </r>
    <r>
      <rPr>
        <sz val="12"/>
        <rFont val="Calibri"/>
        <family val="2"/>
        <scheme val="minor"/>
      </rPr>
      <t xml:space="preserve"> in sludge biogas generated, CO</t>
    </r>
    <r>
      <rPr>
        <vertAlign val="subscript"/>
        <sz val="12"/>
        <rFont val="Calibri"/>
        <family val="2"/>
        <scheme val="minor"/>
      </rPr>
      <t>2</t>
    </r>
    <r>
      <rPr>
        <sz val="12"/>
        <rFont val="Calibri"/>
        <family val="2"/>
        <scheme val="minor"/>
      </rPr>
      <t>-e tonnes)</t>
    </r>
  </si>
  <si>
    <r>
      <t>γ(Q</t>
    </r>
    <r>
      <rPr>
        <vertAlign val="subscript"/>
        <sz val="12"/>
        <rFont val="Calibri"/>
        <family val="2"/>
        <scheme val="minor"/>
      </rPr>
      <t xml:space="preserve"> capz</t>
    </r>
    <r>
      <rPr>
        <sz val="12"/>
        <rFont val="Calibri"/>
        <family val="2"/>
        <scheme val="minor"/>
      </rPr>
      <t xml:space="preserve"> + Q</t>
    </r>
    <r>
      <rPr>
        <vertAlign val="subscript"/>
        <sz val="12"/>
        <rFont val="Calibri"/>
        <family val="2"/>
        <scheme val="minor"/>
      </rPr>
      <t>flaredz</t>
    </r>
    <r>
      <rPr>
        <sz val="12"/>
        <rFont val="Calibri"/>
        <family val="2"/>
        <scheme val="minor"/>
      </rPr>
      <t xml:space="preserve"> + Q</t>
    </r>
    <r>
      <rPr>
        <vertAlign val="subscript"/>
        <sz val="12"/>
        <rFont val="Calibri"/>
        <family val="2"/>
        <scheme val="minor"/>
      </rPr>
      <t>trz</t>
    </r>
    <r>
      <rPr>
        <sz val="12"/>
        <rFont val="Calibri"/>
        <family val="2"/>
        <scheme val="minor"/>
      </rPr>
      <t>)</t>
    </r>
  </si>
  <si>
    <r>
      <t>methane (CH</t>
    </r>
    <r>
      <rPr>
        <vertAlign val="subscript"/>
        <sz val="12"/>
        <color indexed="8"/>
        <rFont val="Calibri"/>
        <family val="2"/>
        <scheme val="minor"/>
      </rPr>
      <t>4</t>
    </r>
    <r>
      <rPr>
        <sz val="12"/>
        <color indexed="8"/>
        <rFont val="Calibri"/>
        <family val="2"/>
        <scheme val="minor"/>
      </rPr>
      <t>) captured in t CO</t>
    </r>
    <r>
      <rPr>
        <vertAlign val="subscript"/>
        <sz val="12"/>
        <color indexed="8"/>
        <rFont val="Calibri"/>
        <family val="2"/>
        <scheme val="minor"/>
      </rPr>
      <t>2</t>
    </r>
    <r>
      <rPr>
        <sz val="12"/>
        <color indexed="8"/>
        <rFont val="Calibri"/>
        <family val="2"/>
        <scheme val="minor"/>
      </rPr>
      <t xml:space="preserve">-e from each </t>
    </r>
    <r>
      <rPr>
        <b/>
        <sz val="12"/>
        <color indexed="8"/>
        <rFont val="Calibri"/>
        <family val="2"/>
        <scheme val="minor"/>
      </rPr>
      <t>sub-facility</t>
    </r>
    <r>
      <rPr>
        <sz val="12"/>
        <color indexed="8"/>
        <rFont val="Calibri"/>
        <family val="2"/>
        <scheme val="minor"/>
      </rPr>
      <t xml:space="preserve"> pf a plant</t>
    </r>
  </si>
  <si>
    <r>
      <t>E</t>
    </r>
    <r>
      <rPr>
        <vertAlign val="subscript"/>
        <sz val="12"/>
        <rFont val="Calibri"/>
        <family val="2"/>
        <scheme val="minor"/>
      </rPr>
      <t>j</t>
    </r>
    <r>
      <rPr>
        <sz val="12"/>
        <rFont val="Calibri"/>
        <family val="2"/>
        <scheme val="minor"/>
      </rPr>
      <t xml:space="preserve"> = [CH</t>
    </r>
    <r>
      <rPr>
        <vertAlign val="subscript"/>
        <sz val="12"/>
        <rFont val="Calibri"/>
        <family val="2"/>
        <scheme val="minor"/>
      </rPr>
      <t>4genz</t>
    </r>
    <r>
      <rPr>
        <sz val="12"/>
        <rFont val="Calibri"/>
        <family val="2"/>
        <scheme val="minor"/>
      </rPr>
      <t xml:space="preserve"> - γ(Q</t>
    </r>
    <r>
      <rPr>
        <vertAlign val="subscript"/>
        <sz val="12"/>
        <rFont val="Calibri"/>
        <family val="2"/>
        <scheme val="minor"/>
      </rPr>
      <t xml:space="preserve"> capz</t>
    </r>
    <r>
      <rPr>
        <sz val="12"/>
        <rFont val="Calibri"/>
        <family val="2"/>
        <scheme val="minor"/>
      </rPr>
      <t xml:space="preserve"> + Q</t>
    </r>
    <r>
      <rPr>
        <vertAlign val="subscript"/>
        <sz val="12"/>
        <rFont val="Calibri"/>
        <family val="2"/>
        <scheme val="minor"/>
      </rPr>
      <t>flaredz</t>
    </r>
    <r>
      <rPr>
        <sz val="12"/>
        <rFont val="Calibri"/>
        <family val="2"/>
        <scheme val="minor"/>
      </rPr>
      <t xml:space="preserve"> + Q</t>
    </r>
    <r>
      <rPr>
        <vertAlign val="subscript"/>
        <sz val="12"/>
        <rFont val="Calibri"/>
        <family val="2"/>
        <scheme val="minor"/>
      </rPr>
      <t>trz</t>
    </r>
    <r>
      <rPr>
        <sz val="12"/>
        <rFont val="Calibri"/>
        <family val="2"/>
        <scheme val="minor"/>
      </rPr>
      <t>)] =</t>
    </r>
  </si>
  <si>
    <r>
      <t>emissions of methane (CH</t>
    </r>
    <r>
      <rPr>
        <vertAlign val="subscript"/>
        <sz val="12"/>
        <color indexed="8"/>
        <rFont val="Calibri"/>
        <family val="2"/>
        <scheme val="minor"/>
      </rPr>
      <t>4</t>
    </r>
    <r>
      <rPr>
        <sz val="12"/>
        <color indexed="8"/>
        <rFont val="Calibri"/>
        <family val="2"/>
        <scheme val="minor"/>
      </rPr>
      <t>) as t CO</t>
    </r>
    <r>
      <rPr>
        <vertAlign val="subscript"/>
        <sz val="12"/>
        <color indexed="8"/>
        <rFont val="Calibri"/>
        <family val="2"/>
        <scheme val="minor"/>
      </rPr>
      <t>2</t>
    </r>
    <r>
      <rPr>
        <sz val="12"/>
        <color indexed="8"/>
        <rFont val="Calibri"/>
        <family val="2"/>
        <scheme val="minor"/>
      </rPr>
      <t xml:space="preserve">-e released from each </t>
    </r>
    <r>
      <rPr>
        <b/>
        <sz val="12"/>
        <color indexed="8"/>
        <rFont val="Calibri"/>
        <family val="2"/>
        <scheme val="minor"/>
      </rPr>
      <t>sub-facility</t>
    </r>
    <r>
      <rPr>
        <sz val="12"/>
        <color indexed="8"/>
        <rFont val="Calibri"/>
        <family val="2"/>
        <scheme val="minor"/>
      </rPr>
      <t xml:space="preserve"> pf a plant</t>
    </r>
  </si>
  <si>
    <r>
      <t>The following IPCC default methane correction factors for various types of treatment</t>
    </r>
    <r>
      <rPr>
        <sz val="12"/>
        <color indexed="8"/>
        <rFont val="Calibri"/>
        <family val="2"/>
        <scheme val="minor"/>
      </rPr>
      <t>:</t>
    </r>
  </si>
  <si>
    <r>
      <t>Note: chemical oxygen demand (COD) can be derived from biological oxygen demand (BOD), EXCEPT for COD</t>
    </r>
    <r>
      <rPr>
        <b/>
        <vertAlign val="subscript"/>
        <sz val="12"/>
        <color indexed="8"/>
        <rFont val="Calibri"/>
        <family val="2"/>
        <scheme val="minor"/>
      </rPr>
      <t>w</t>
    </r>
    <r>
      <rPr>
        <b/>
        <sz val="12"/>
        <color indexed="8"/>
        <rFont val="Calibri"/>
        <family val="2"/>
        <scheme val="minor"/>
      </rPr>
      <t xml:space="preserve"> under Method 1. </t>
    </r>
    <r>
      <rPr>
        <b/>
        <u/>
        <sz val="12"/>
        <color indexed="8"/>
        <rFont val="Calibri"/>
        <family val="2"/>
        <scheme val="minor"/>
      </rPr>
      <t>COD = 2.6 × BOD</t>
    </r>
    <r>
      <rPr>
        <b/>
        <u/>
        <vertAlign val="subscript"/>
        <sz val="12"/>
        <color indexed="8"/>
        <rFont val="Calibri"/>
        <family val="2"/>
        <scheme val="minor"/>
      </rPr>
      <t>5</t>
    </r>
    <r>
      <rPr>
        <b/>
        <u/>
        <sz val="12"/>
        <color indexed="8"/>
        <rFont val="Calibri"/>
        <family val="2"/>
        <scheme val="minor"/>
      </rPr>
      <t>.</t>
    </r>
  </si>
  <si>
    <t>Number of persons served by operation of the plant (P)</t>
  </si>
  <si>
    <t>Quantity in tonnes of COD per capita of wastewater using a default of 0.0585 tonnes per person (DCw)</t>
  </si>
  <si>
    <t>Tonnes, estimated volatile solids in the primary sludge (VSpsl)</t>
  </si>
  <si>
    <t>Tonnes, chemical oxygen demand (COD) in wastewater entering the plant (CODw)</t>
  </si>
  <si>
    <t>Tonnes, quantity of COD removed as primary sludge from wastewater and treated in the plant (CODpsl)</t>
  </si>
  <si>
    <t>Tonnes, quantity of COD removed as waste activated sludge from wastewater and treated in the plant (CODwasl)</t>
  </si>
  <si>
    <t>Tonnes, quantity of COD removed as sludge from wastewater and treated in the plant (CODsl)</t>
  </si>
  <si>
    <t>Tonnes, quantity of COD in effluent leaving the plant (CODeff)</t>
  </si>
  <si>
    <t>Tonnes, quantity of COD in sludge transferred out of the plant and removed to landfill (CODtrl)</t>
  </si>
  <si>
    <t>Tonnes, quantity of COD in sludge transferred out of the plant and removed to a site other than landfill (CODtro)</t>
  </si>
  <si>
    <t>Methane correction factor for wastewater treated at the plant (MCFww)</t>
  </si>
  <si>
    <t>Methane correction factor for sludge treated at the plant (MCFsl)</t>
  </si>
  <si>
    <t>Quantity of methane, in cubic metres, in sludge biogas captured for combustion by the plant (Qcap)</t>
  </si>
  <si>
    <t>Tonnes, estimated volatile solids in the waste activated sludge (VSwasl)</t>
  </si>
  <si>
    <r>
      <t xml:space="preserve">Input </t>
    </r>
    <r>
      <rPr>
        <b/>
        <sz val="10"/>
        <color indexed="8"/>
        <rFont val="Calibri"/>
        <family val="2"/>
      </rPr>
      <t>VSwa</t>
    </r>
    <r>
      <rPr>
        <b/>
        <vertAlign val="subscript"/>
        <sz val="10"/>
        <color indexed="8"/>
        <rFont val="Calibri"/>
        <family val="2"/>
      </rPr>
      <t>sl</t>
    </r>
    <r>
      <rPr>
        <sz val="10"/>
        <color indexed="8"/>
        <rFont val="Calibri"/>
        <family val="2"/>
      </rPr>
      <t xml:space="preserve"> &amp; conversion factor or directly input </t>
    </r>
    <r>
      <rPr>
        <b/>
        <sz val="10"/>
        <color indexed="8"/>
        <rFont val="Calibri"/>
        <family val="2"/>
      </rPr>
      <t>COD</t>
    </r>
    <r>
      <rPr>
        <b/>
        <vertAlign val="subscript"/>
        <sz val="10"/>
        <color indexed="8"/>
        <rFont val="Calibri"/>
        <family val="2"/>
      </rPr>
      <t>sl</t>
    </r>
    <r>
      <rPr>
        <sz val="10"/>
        <color indexed="8"/>
        <rFont val="Calibri"/>
        <family val="2"/>
      </rPr>
      <t xml:space="preserve"> below</t>
    </r>
  </si>
  <si>
    <t>Select from drop-down list or enter another numerical value</t>
  </si>
  <si>
    <t>Method 1 input panel</t>
  </si>
  <si>
    <t>Amount from wastewater</t>
  </si>
  <si>
    <t>Amount from sludge</t>
  </si>
  <si>
    <t>Emissions of methane released by the plant during the year</t>
  </si>
  <si>
    <t>Emissions of nitrous oxide released from human sewage treated by the plant during the year</t>
  </si>
  <si>
    <t>Total emissions</t>
  </si>
  <si>
    <t>Methane generated from commercial wastewater and sludge treatment by the plant during the year</t>
  </si>
  <si>
    <t>Convertion of cubic metres to t CO2-e of the quantity of methane in sludge biogas captured + flared + transferred</t>
  </si>
  <si>
    <r>
      <rPr>
        <b/>
        <sz val="10"/>
        <color indexed="8"/>
        <rFont val="Calibri"/>
        <family val="2"/>
      </rPr>
      <t>P</t>
    </r>
    <r>
      <rPr>
        <sz val="10"/>
        <color indexed="8"/>
        <rFont val="Calibri"/>
        <family val="2"/>
      </rPr>
      <t>opulation serviced by the plant during the year (P)</t>
    </r>
  </si>
  <si>
    <r>
      <rPr>
        <b/>
        <sz val="10"/>
        <color indexed="8"/>
        <rFont val="Calibri"/>
        <family val="2"/>
      </rPr>
      <t>Q</t>
    </r>
    <r>
      <rPr>
        <sz val="10"/>
        <color indexed="8"/>
        <rFont val="Calibri"/>
        <family val="2"/>
      </rPr>
      <t>uantity of nitrogen entering the plant in tonnes (Nin) (Method 1)</t>
    </r>
  </si>
  <si>
    <t>Fraction of nitrogen in protein(FracPr)</t>
  </si>
  <si>
    <r>
      <rPr>
        <b/>
        <sz val="10"/>
        <color indexed="8"/>
        <rFont val="Calibri"/>
        <family val="2"/>
      </rPr>
      <t>A</t>
    </r>
    <r>
      <rPr>
        <sz val="10"/>
        <rFont val="Calibri"/>
        <family val="2"/>
      </rPr>
      <t>nnual per capita protein intake of the population being served by the plant in tonnes (Protein)</t>
    </r>
  </si>
  <si>
    <t>Reporting method</t>
  </si>
  <si>
    <t>Quantity of nitrogen entering the plant in tonnes (Nin) (Methods 2 &amp; 3)</t>
  </si>
  <si>
    <t>Value has been entered for you</t>
  </si>
  <si>
    <r>
      <rPr>
        <b/>
        <sz val="10"/>
        <rFont val="Calibri"/>
        <family val="2"/>
      </rPr>
      <t>T</t>
    </r>
    <r>
      <rPr>
        <sz val="10"/>
        <rFont val="Calibri"/>
        <family val="2"/>
      </rPr>
      <t>onnes of nitrogen entering the plant</t>
    </r>
  </si>
  <si>
    <r>
      <t>(N</t>
    </r>
    <r>
      <rPr>
        <vertAlign val="subscript"/>
        <sz val="12"/>
        <rFont val="Calibri"/>
        <family val="2"/>
        <scheme val="minor"/>
      </rPr>
      <t>2</t>
    </r>
    <r>
      <rPr>
        <sz val="12"/>
        <rFont val="Calibri"/>
        <family val="2"/>
        <scheme val="minor"/>
      </rPr>
      <t>O released by the plant measured in t CO</t>
    </r>
    <r>
      <rPr>
        <vertAlign val="subscript"/>
        <sz val="12"/>
        <rFont val="Calibri"/>
        <family val="2"/>
        <scheme val="minor"/>
      </rPr>
      <t>2</t>
    </r>
    <r>
      <rPr>
        <sz val="12"/>
        <rFont val="Calibri"/>
        <family val="2"/>
        <scheme val="minor"/>
      </rPr>
      <t>-e) Ej = (Nin - Ntrl - Ntro - Noutdisij) x EFsecij + Noutdisij x EFdisij =</t>
    </r>
  </si>
  <si>
    <t>Nitrogen input</t>
  </si>
  <si>
    <t>See NGER Determination subsections 5.25 (2, 3)</t>
  </si>
  <si>
    <r>
      <t>Methane (CH</t>
    </r>
    <r>
      <rPr>
        <vertAlign val="subscript"/>
        <sz val="12"/>
        <color indexed="8"/>
        <rFont val="Calibri"/>
        <family val="2"/>
        <scheme val="minor"/>
      </rPr>
      <t>4</t>
    </r>
    <r>
      <rPr>
        <sz val="12"/>
        <color indexed="8"/>
        <rFont val="Calibri"/>
        <family val="2"/>
        <scheme val="minor"/>
      </rPr>
      <t>) captured in t CO</t>
    </r>
    <r>
      <rPr>
        <vertAlign val="subscript"/>
        <sz val="12"/>
        <color indexed="8"/>
        <rFont val="Calibri"/>
        <family val="2"/>
        <scheme val="minor"/>
      </rPr>
      <t>2</t>
    </r>
    <r>
      <rPr>
        <sz val="12"/>
        <color indexed="8"/>
        <rFont val="Calibri"/>
        <family val="2"/>
        <scheme val="minor"/>
      </rPr>
      <t>-e</t>
    </r>
  </si>
  <si>
    <r>
      <t>Emissions of methane (CH</t>
    </r>
    <r>
      <rPr>
        <vertAlign val="subscript"/>
        <sz val="12"/>
        <color indexed="8"/>
        <rFont val="Calibri"/>
        <family val="2"/>
        <scheme val="minor"/>
      </rPr>
      <t>4</t>
    </r>
    <r>
      <rPr>
        <sz val="12"/>
        <color indexed="8"/>
        <rFont val="Calibri"/>
        <family val="2"/>
        <scheme val="minor"/>
      </rPr>
      <t>) as t CO</t>
    </r>
    <r>
      <rPr>
        <vertAlign val="subscript"/>
        <sz val="12"/>
        <color indexed="8"/>
        <rFont val="Calibri"/>
        <family val="2"/>
        <scheme val="minor"/>
      </rPr>
      <t>2</t>
    </r>
    <r>
      <rPr>
        <sz val="12"/>
        <color indexed="8"/>
        <rFont val="Calibri"/>
        <family val="2"/>
        <scheme val="minor"/>
      </rPr>
      <t>-e</t>
    </r>
  </si>
  <si>
    <r>
      <t>Emissions of methane (CH</t>
    </r>
    <r>
      <rPr>
        <vertAlign val="subscript"/>
        <sz val="12"/>
        <color indexed="8"/>
        <rFont val="Calibri"/>
        <family val="2"/>
        <scheme val="minor"/>
      </rPr>
      <t>4</t>
    </r>
    <r>
      <rPr>
        <sz val="12"/>
        <color indexed="8"/>
        <rFont val="Calibri"/>
        <family val="2"/>
        <scheme val="minor"/>
      </rPr>
      <t>) in t CO</t>
    </r>
    <r>
      <rPr>
        <vertAlign val="subscript"/>
        <sz val="12"/>
        <color indexed="8"/>
        <rFont val="Calibri"/>
        <family val="2"/>
        <scheme val="minor"/>
      </rPr>
      <t>2</t>
    </r>
    <r>
      <rPr>
        <sz val="12"/>
        <color indexed="8"/>
        <rFont val="Calibri"/>
        <family val="2"/>
        <scheme val="minor"/>
      </rPr>
      <t>-e</t>
    </r>
  </si>
  <si>
    <r>
      <t>Emissions of nitrous oxide (N</t>
    </r>
    <r>
      <rPr>
        <vertAlign val="subscript"/>
        <sz val="12"/>
        <color indexed="8"/>
        <rFont val="Calibri"/>
        <family val="2"/>
        <scheme val="minor"/>
      </rPr>
      <t>2</t>
    </r>
    <r>
      <rPr>
        <sz val="12"/>
        <color indexed="8"/>
        <rFont val="Calibri"/>
        <family val="2"/>
        <scheme val="minor"/>
      </rPr>
      <t>O) in t CO</t>
    </r>
    <r>
      <rPr>
        <vertAlign val="subscript"/>
        <sz val="12"/>
        <color indexed="8"/>
        <rFont val="Calibri"/>
        <family val="2"/>
        <scheme val="minor"/>
      </rPr>
      <t>2</t>
    </r>
    <r>
      <rPr>
        <sz val="12"/>
        <color indexed="8"/>
        <rFont val="Calibri"/>
        <family val="2"/>
        <scheme val="minor"/>
      </rPr>
      <t>-e</t>
    </r>
  </si>
  <si>
    <r>
      <t>Total emissions in t CO</t>
    </r>
    <r>
      <rPr>
        <vertAlign val="subscript"/>
        <sz val="12"/>
        <rFont val="Calibri"/>
        <family val="2"/>
        <scheme val="minor"/>
      </rPr>
      <t>2</t>
    </r>
    <r>
      <rPr>
        <sz val="12"/>
        <rFont val="Calibri"/>
        <family val="2"/>
        <scheme val="minor"/>
      </rPr>
      <t>-e</t>
    </r>
  </si>
  <si>
    <t>MENU</t>
  </si>
  <si>
    <r>
      <rPr>
        <b/>
        <sz val="12"/>
        <rFont val="Calibri"/>
        <family val="2"/>
        <scheme val="minor"/>
      </rPr>
      <t>Note:</t>
    </r>
    <r>
      <rPr>
        <sz val="12"/>
        <rFont val="Calibri"/>
        <family val="2"/>
        <scheme val="minor"/>
      </rPr>
      <t xml:space="preserve"> For Primary wastewater treatment plants enter Ntrl, Ntro &amp; Noutdisij below to calculate Nin (Do not enter P or Nin) OTHERWISE enter information below (including P &amp; Nin) for other treatment plant types</t>
    </r>
  </si>
  <si>
    <t>Tonnes of nitrogen in sludge transferred out of the plant and removed to landfill (Ntrl)</t>
  </si>
  <si>
    <r>
      <rPr>
        <b/>
        <sz val="10"/>
        <rFont val="Calibri"/>
        <family val="2"/>
      </rPr>
      <t>Tonnes</t>
    </r>
    <r>
      <rPr>
        <sz val="10"/>
        <rFont val="Calibri"/>
        <family val="2"/>
      </rPr>
      <t xml:space="preserve"> of nitrogen in sludge transferred out of the plant and removed to a site other than landfill (Ntro)</t>
    </r>
  </si>
  <si>
    <t>Emission factor for wastewater treatment (Efsecij)</t>
  </si>
  <si>
    <t>Tonnes nitrogen in effluent (Nout)</t>
  </si>
  <si>
    <r>
      <rPr>
        <sz val="10"/>
        <rFont val="Calibri"/>
        <family val="2"/>
      </rPr>
      <t>Discharge tonnes N</t>
    </r>
    <r>
      <rPr>
        <vertAlign val="subscript"/>
        <sz val="10"/>
        <rFont val="Calibri"/>
        <family val="2"/>
      </rPr>
      <t>2</t>
    </r>
    <r>
      <rPr>
        <sz val="10"/>
        <rFont val="Calibri"/>
        <family val="2"/>
      </rPr>
      <t>O as CO</t>
    </r>
    <r>
      <rPr>
        <vertAlign val="subscript"/>
        <sz val="10"/>
        <rFont val="Calibri"/>
        <family val="2"/>
      </rPr>
      <t>2</t>
    </r>
    <r>
      <rPr>
        <sz val="10"/>
        <rFont val="Calibri"/>
        <family val="2"/>
      </rPr>
      <t>-e per tonne N (Efdisij)</t>
    </r>
  </si>
  <si>
    <t>Quantity of methane, in cubic metres, in sludge biogas flared during the year by the plant (Qflared)</t>
  </si>
  <si>
    <t>Quantity of methane, in cubic metres, in sludge biogas transferred out of the plant (Qtr)</t>
  </si>
  <si>
    <t>Conversion of methane to t CO2-e using 6.784 x 10-4 x 25</t>
  </si>
  <si>
    <t>Tonnes of nitrogen in effluent - Enclosed waters (Noutdisij)</t>
  </si>
  <si>
    <t>Tonnes of nitrogen in effluent - Enclosed waters (EFdisij)</t>
  </si>
  <si>
    <t>Tonnes of nitrogen in effluent - Estuarine waters (Noutdisij)</t>
  </si>
  <si>
    <t>Tonnes of nitrogen in effluent - Estuarine waters (EFdisij)</t>
  </si>
  <si>
    <t>Tonnes of nitrogen in effluent - Open coastal waters (Noutdisij)</t>
  </si>
  <si>
    <t>Tonnes of nitrogen in effluent - Enclosed waters (Efdisij)</t>
  </si>
  <si>
    <t>The estimated volatile solids in the primary sludge (tonnes) (VSpslz)</t>
  </si>
  <si>
    <t>The tonnes of COD in wastewater entering the sub facility (CODwz)</t>
  </si>
  <si>
    <t>The estimated volatile solids in the waste activated sludge (tonnes) (Vswaslz)</t>
  </si>
  <si>
    <t>No input required on this row</t>
  </si>
  <si>
    <t>Value will be calculated for you</t>
  </si>
  <si>
    <t>The tonnes of COD removed as waste activated sludge from wastewater and treated in the sub facility (CODwaslz)</t>
  </si>
  <si>
    <t>The tonnes of COD removed as primary sludge from wastewater and treated in the sub facility (CODpslz)</t>
  </si>
  <si>
    <t>The tonnes of COD removed as sludge from wastewater and treated in the sub facility (CODslz)</t>
  </si>
  <si>
    <t>The tonnes of COD in effluent leaving the sub facility (CODeffz)</t>
  </si>
  <si>
    <t>The tonnes of COD in sludge transferred out of the sub facility and removed to landfill (CODtrlz)</t>
  </si>
  <si>
    <t>The tonnes of COD in sludge transferred out of the sub facility and removed to a site other than landfill (CODtroz)</t>
  </si>
  <si>
    <t>The methane correction factor for wastewater treated at the sub facility (MCFwwz )</t>
  </si>
  <si>
    <t>The methane correction factor for sludge treated at the sub facility (MCFslz)</t>
  </si>
  <si>
    <t>The quantity of methane, in cubic metres, in sludge biogas that is captured for combustion by the sub facility (Qcapz)</t>
  </si>
  <si>
    <t>The quantity of methane, in cubic metres, in sludge biogas flared by the sub facility (Qflaredz)</t>
  </si>
  <si>
    <t>The quantity of methane, in cubic metres, in sludge biogas transferred out of the plant during the reporting year by the sub facility (Qtrz)</t>
  </si>
  <si>
    <t>Method 2/3—methane released from wastewater handling (domestic and commercial)</t>
  </si>
  <si>
    <t>Reporting period</t>
  </si>
  <si>
    <r>
      <rPr>
        <b/>
        <sz val="12"/>
        <color theme="1"/>
        <rFont val="Calibri"/>
        <family val="2"/>
        <scheme val="minor"/>
      </rPr>
      <t>Note:</t>
    </r>
    <r>
      <rPr>
        <sz val="12"/>
        <color theme="1"/>
        <rFont val="Calibri"/>
        <family val="2"/>
        <scheme val="minor"/>
      </rPr>
      <t xml:space="preserve"> chemical oxygen demand (COD) can be derived from biological oxygen demand (BOD) under Method 2 and 3. COD = 2.6 × BOD5.</t>
    </r>
  </si>
  <si>
    <t>Method 2/3 input panel</t>
  </si>
  <si>
    <r>
      <rPr>
        <b/>
        <sz val="12"/>
        <color rgb="FF000000"/>
        <rFont val="Calibri"/>
        <family val="2"/>
        <scheme val="minor"/>
      </rPr>
      <t xml:space="preserve">Note: </t>
    </r>
    <r>
      <rPr>
        <sz val="12"/>
        <color rgb="FF000000"/>
        <rFont val="Calibri"/>
        <family val="2"/>
        <scheme val="minor"/>
      </rPr>
      <t>chemical oxygen demand (COD) can be derived from biological oxygen demand (BOD), EXCEPT for CODw under Method 1. COD = 2.6 × BOD5.</t>
    </r>
  </si>
  <si>
    <t>INSTRUCTIONS</t>
  </si>
  <si>
    <t>Enter data to calculate methane emissions using method 1</t>
  </si>
  <si>
    <t>Enter data to calculate methane emissions using method 2 or 3</t>
  </si>
  <si>
    <t>Enter data to enter nitrogen emissions using method 1, 2 or 3</t>
  </si>
  <si>
    <t>View emissions data and instructions for entry into EERS using method 1</t>
  </si>
  <si>
    <t>View emissions data and instructions for entry into EERS using method 2 or 3</t>
  </si>
  <si>
    <t xml:space="preserve">When reporting using method 2 or 3, and reporting for multiple sub-facilities, data will need to be entered seperately for each sub-facility. Once each sub-facility data has been entered, record the data displayed in the Facility output method 2 3 worksheet. At the completion of sub-facility data entry, sum the recorded data for entry into EERS. </t>
  </si>
  <si>
    <t>This calculator is designed to calculate emissions from commercial and domestic wastewater for plants at a single facility. Multiple facilities will require data to be entered in separate calculators. 
Data is entered in the Facility input worksheet. You can select to enter methane data using method 1 or methods 2/3 by clicking on the appropriate buttons above. Once methane data has been entered, enter nitrogen data. Once data entry is complete, you will be able to view the emissions data and instruction for entry into EERS for the method you have selected.</t>
  </si>
  <si>
    <t>CALCULATOR OUTPUT AND EERS DATA ENTRY - METHOD 2 &amp; 3</t>
  </si>
  <si>
    <t>The following steps will guide you through the process of entering calculator data into EERS.   The screenshots were produced in the EERS test module and may slightly differ in appearance to the EERS reporting module.</t>
  </si>
  <si>
    <t>In EERS, enter the source category, source and activity as displayed below.</t>
  </si>
  <si>
    <t>Select Method 2 or Method 3 in the Method drop down menu</t>
  </si>
  <si>
    <t>A list of Matters to be Identified (MTBI) will be displayed. Enter the following values in the appropriate fields.</t>
  </si>
  <si>
    <t>EERS
Entry</t>
  </si>
  <si>
    <t>Next, enter the emissions released fom methane (t CO2-e) will need to be entered</t>
  </si>
  <si>
    <t>Enter the value displayed below in the appropriate field</t>
  </si>
  <si>
    <t>Next, select the reporting method for the reporting of Nitrous oxide</t>
  </si>
  <si>
    <t>This will display the field to allow the entry of emissions from Nitrous oxide (t CO2-e)</t>
  </si>
  <si>
    <t>the tonnes of COD measured entering the treatment facility</t>
  </si>
  <si>
    <t>the fraction of COD in sludge anaerobically treated</t>
  </si>
  <si>
    <r>
      <t>the tonnes of methane (CO</t>
    </r>
    <r>
      <rPr>
        <vertAlign val="subscript"/>
        <sz val="12"/>
        <rFont val="Calibri"/>
        <family val="2"/>
      </rPr>
      <t>2</t>
    </r>
    <r>
      <rPr>
        <sz val="12"/>
        <rFont val="Calibri"/>
        <family val="2"/>
      </rPr>
      <t>-e) generated from the decomposition of COD</t>
    </r>
  </si>
  <si>
    <t>the tonnes of COD in sludge transferred offsite and disposed of at a landfill facility</t>
  </si>
  <si>
    <t>the tonnes of COD in sludge transferred offsite to a site other than a landfill facility</t>
  </si>
  <si>
    <t>CALCULATOR OUTPUT AND EERS DATA ENTRY - METHOD 1</t>
  </si>
  <si>
    <t>Select Method 1in the Method drop down menu</t>
  </si>
  <si>
    <t>The default methane emission factor for wastewater with a value of 6.3 tCO2-e per tonne of COD (Efwijz)</t>
  </si>
  <si>
    <t>The default methane emission factor for sludge with a value of 6.3 tCO2-e per tonne of COD (sludge) (Efslijz)</t>
  </si>
  <si>
    <t>Default methane emission factor for wastewater with a value of 6.3 CO2-e tonnes per tonne COD (Efwij)</t>
  </si>
  <si>
    <t>Default methane emission factor for sludge with a value of 6.3 CO2-e tonnes per tonne COD (sludge) (EFslij)</t>
  </si>
  <si>
    <r>
      <rPr>
        <sz val="12"/>
        <rFont val="Arial"/>
        <family val="2"/>
      </rPr>
      <t>THE WASTEWATER CALCULATOR (DOMESTIC &amp; COMMERCIAL) 2016-2017 REPORTING PERIOD</t>
    </r>
    <r>
      <rPr>
        <sz val="10"/>
        <rFont val="Arial"/>
        <family val="2"/>
      </rPr>
      <t xml:space="preserve">
</t>
    </r>
  </si>
  <si>
    <t>Methane output</t>
  </si>
  <si>
    <t>Nitrogen output</t>
  </si>
  <si>
    <t xml:space="preserve">The calculator 1.8 © Commonwealth for Australia 2017 ISBN: 978-921299-79-7. This work is copyright. Apart from any use as permitted under the Copyright Act 1968, no part may be reproduced by any process without written permission from the Commonwealth. Requests and inquiries concerning reproduction and rights should be addressed to the Commonwealth Copyright Administration, Attorney-General's Department, 3-5 National Circuit BARTON ACT 2600. Email: commonwealth.copyright@ag.gov.au or posted at www.ag.gov.au.
</t>
  </si>
  <si>
    <r>
      <t xml:space="preserve">
</t>
    </r>
    <r>
      <rPr>
        <i/>
        <sz val="9"/>
        <rFont val="Arial"/>
        <family val="2"/>
      </rPr>
      <t xml:space="preserve">IMPORTANT NOTICE: </t>
    </r>
    <r>
      <rPr>
        <b/>
        <i/>
        <sz val="9"/>
        <rFont val="Arial"/>
        <family val="2"/>
      </rPr>
      <t>Terms of Use</t>
    </r>
    <r>
      <rPr>
        <sz val="9"/>
        <rFont val="Arial"/>
        <family val="2"/>
      </rPr>
      <t xml:space="preserve">
This calculator is intended to produce estimates that should be considered as a guide only. The calculator is based on the NGER Determination and other relevant laws current at the date of publication. These laws and their interpretation are subject to change which may affect the accuracy of estimates produced by the calculator. In particular the factors and formulas used in the calculator are based on the NGER Determination, applicable to the relevant reporting year. The NGER Determination is updated periodically and users should note that some factors and formulas are different for earlier reporting years and may change in future years.  
The Clean Energy Regulator and the Commonwealth of Australia are not responsible for the data input into the calculator by users, and will in no event be liable for any direct, incidental or consequential loss or damage resulting from incorrect emissions estimates calculated as a result of inaccurate, incomplete or out-of-date data input into the calculator. While reasonable efforts have been made to ensure that the calculator operates as intended, the Clean Energy Regulator and the Commonwealth of Australia do not warrant that estimates generated by the calculator will be accurate, complete or up-to-date.
The Clean Energy Regulator and the Commonwealth of Australia will not be liable for any loss or damage from any cause (including negligence) whether arising directly, incidentally or as consequential loss, out of or in connection with, any use of the calculator, reliance on its output, or reliance on other information or advice on this website, for any purpose. The information on this website is no substitute for independent advice. Users should seek independent advice before taking any action or decision on the basis of the emissions estimates generated by the calculator. The Clean Energy Regulator and the Commonwealth of Australia do not guarantee uninterrupted access to the calculator or that the associated website and files obtained from or through this website are free from viruses. By using the calculator, you agree to be bound by the above Terms of Use. The Clean Energy Regulator and the Commonwealth may, at their discretion, vary or modify these Terms of Use without notice, and any subsequent use by you of the calculator will constitute an acceptance of the terms of Use as modified. 
© Commonwealth of Australia 2017
This work is licensed under the Creative Commons Attribution 3.0 Australia Licence. To view a copy of this license, visit http://creativecommons.org/licenses/by/3.0/au 
If you use materials that are licensed under Creative Commons, you are also required to retain any symbols and notices that are included in the materials. Where there are no symbols or notices present on materials you must attribute the work. The Clean Energy Regulator asserts the right to be recognised as author of the original material in the following manner:
© Commonwealth of Australia (2017) Clean Energy Regulator.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</si>
</sst>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00"/>
    <numFmt numFmtId="166" formatCode="0.0000"/>
    <numFmt numFmtId="167" formatCode="0.00;0.00;"/>
    <numFmt numFmtId="168" formatCode="0.00000"/>
    <numFmt numFmtId="169" formatCode="0.000000"/>
    <numFmt numFmtId="170" formatCode="0.0000000"/>
  </numFmts>
  <fonts count="95" x14ac:knownFonts="1">
    <font>
      <sz val="10"/>
      <name val="Arial"/>
    </font>
    <font>
      <u/>
      <sz val="10"/>
      <color indexed="12"/>
      <name val="MS Sans Serif"/>
      <family val="2"/>
    </font>
    <font>
      <sz val="10"/>
      <name val="Arial"/>
      <family val="2"/>
    </font>
    <font>
      <vertAlign val="subscript"/>
      <sz val="12"/>
      <name val="Calibri"/>
      <family val="2"/>
    </font>
    <font>
      <sz val="12"/>
      <name val="Calibri"/>
      <family val="2"/>
    </font>
    <font>
      <vertAlign val="superscript"/>
      <sz val="12"/>
      <name val="Calibri"/>
      <family val="2"/>
    </font>
    <font>
      <sz val="12"/>
      <color indexed="8"/>
      <name val="Calibri"/>
      <family val="2"/>
    </font>
    <font>
      <vertAlign val="subscript"/>
      <sz val="12"/>
      <color indexed="8"/>
      <name val="Calibri"/>
      <family val="2"/>
    </font>
    <font>
      <sz val="10"/>
      <name val="Times New Roman"/>
      <family val="1"/>
    </font>
    <font>
      <sz val="11"/>
      <color indexed="8"/>
      <name val="Calibri"/>
      <family val="2"/>
    </font>
    <font>
      <b/>
      <sz val="10"/>
      <name val="Arial"/>
      <family val="2"/>
    </font>
    <font>
      <sz val="12"/>
      <name val="Arial"/>
      <family val="2"/>
    </font>
    <font>
      <b/>
      <sz val="11"/>
      <color indexed="8"/>
      <name val="Calibri"/>
      <family val="2"/>
    </font>
    <font>
      <sz val="10"/>
      <color indexed="8"/>
      <name val="Calibri"/>
      <family val="2"/>
    </font>
    <font>
      <vertAlign val="subscript"/>
      <sz val="10"/>
      <color indexed="8"/>
      <name val="Calibri"/>
      <family val="2"/>
    </font>
    <font>
      <vertAlign val="subscript"/>
      <sz val="11"/>
      <color indexed="8"/>
      <name val="Calibri"/>
      <family val="2"/>
    </font>
    <font>
      <b/>
      <sz val="14"/>
      <color indexed="8"/>
      <name val="Calibri"/>
      <family val="2"/>
    </font>
    <font>
      <b/>
      <vertAlign val="subscript"/>
      <sz val="14"/>
      <color indexed="8"/>
      <name val="Calibri"/>
      <family val="2"/>
    </font>
    <font>
      <b/>
      <u/>
      <sz val="14"/>
      <color indexed="8"/>
      <name val="Calibri"/>
      <family val="2"/>
    </font>
    <font>
      <b/>
      <u/>
      <vertAlign val="subscript"/>
      <sz val="14"/>
      <color indexed="8"/>
      <name val="Calibri"/>
      <family val="2"/>
    </font>
    <font>
      <b/>
      <sz val="17"/>
      <name val="Calibri"/>
      <family val="2"/>
    </font>
    <font>
      <sz val="8"/>
      <name val="Arial"/>
      <family val="2"/>
    </font>
    <font>
      <sz val="10"/>
      <name val="Calibri"/>
      <family val="2"/>
    </font>
    <font>
      <vertAlign val="subscript"/>
      <sz val="10"/>
      <name val="Calibri"/>
      <family val="2"/>
    </font>
    <font>
      <vertAlign val="subscript"/>
      <sz val="10"/>
      <color indexed="10"/>
      <name val="Calibri"/>
      <family val="2"/>
    </font>
    <font>
      <sz val="10"/>
      <color indexed="10"/>
      <name val="Calibri"/>
      <family val="2"/>
    </font>
    <font>
      <sz val="11"/>
      <name val="Calibri"/>
      <family val="2"/>
    </font>
    <font>
      <b/>
      <sz val="11"/>
      <name val="Calibri"/>
      <family val="2"/>
    </font>
    <font>
      <b/>
      <sz val="10"/>
      <name val="Calibri"/>
      <family val="2"/>
    </font>
    <font>
      <b/>
      <sz val="10"/>
      <color indexed="8"/>
      <name val="Calibri"/>
      <family val="2"/>
    </font>
    <font>
      <b/>
      <sz val="12"/>
      <name val="Calibri"/>
      <family val="2"/>
    </font>
    <font>
      <b/>
      <vertAlign val="subscript"/>
      <sz val="12"/>
      <name val="Calibri"/>
      <family val="2"/>
    </font>
    <font>
      <b/>
      <vertAlign val="subscript"/>
      <sz val="10"/>
      <name val="Calibri"/>
      <family val="2"/>
    </font>
    <font>
      <b/>
      <i/>
      <sz val="10"/>
      <name val="Calibri"/>
      <family val="2"/>
    </font>
    <font>
      <b/>
      <vertAlign val="subscript"/>
      <sz val="10"/>
      <color indexed="8"/>
      <name val="Calibri"/>
      <family val="2"/>
    </font>
    <font>
      <b/>
      <vertAlign val="superscript"/>
      <sz val="12"/>
      <name val="Calibri"/>
      <family val="2"/>
    </font>
    <font>
      <b/>
      <sz val="11"/>
      <name val="Arial"/>
      <family val="2"/>
    </font>
    <font>
      <i/>
      <sz val="10"/>
      <name val="Arial"/>
      <family val="2"/>
    </font>
    <font>
      <sz val="11"/>
      <name val="Arial"/>
      <family val="2"/>
    </font>
    <font>
      <sz val="11"/>
      <color theme="1"/>
      <name val="Calibri"/>
      <family val="2"/>
      <scheme val="minor"/>
    </font>
    <font>
      <sz val="11"/>
      <color rgb="FF006100"/>
      <name val="Calibri"/>
      <family val="2"/>
      <scheme val="minor"/>
    </font>
    <font>
      <u/>
      <sz val="11"/>
      <color theme="10"/>
      <name val="Calibri"/>
      <family val="2"/>
    </font>
    <font>
      <sz val="11"/>
      <color rgb="FFFF0000"/>
      <name val="Calibri"/>
      <family val="2"/>
      <scheme val="minor"/>
    </font>
    <font>
      <sz val="10"/>
      <name val="Calibri"/>
      <family val="2"/>
      <scheme val="minor"/>
    </font>
    <font>
      <b/>
      <sz val="10"/>
      <name val="Calibri"/>
      <family val="2"/>
      <scheme val="minor"/>
    </font>
    <font>
      <sz val="12"/>
      <name val="Calibri"/>
      <family val="2"/>
      <scheme val="minor"/>
    </font>
    <font>
      <sz val="10"/>
      <color rgb="FF000000"/>
      <name val="Calibri"/>
      <family val="2"/>
      <scheme val="minor"/>
    </font>
    <font>
      <sz val="12"/>
      <color rgb="FF000000"/>
      <name val="Calibri"/>
      <family val="2"/>
      <scheme val="minor"/>
    </font>
    <font>
      <b/>
      <sz val="17"/>
      <color rgb="FF000000"/>
      <name val="Calibri"/>
      <family val="2"/>
      <scheme val="minor"/>
    </font>
    <font>
      <b/>
      <sz val="18"/>
      <color rgb="FF000000"/>
      <name val="Calibri"/>
      <family val="2"/>
      <scheme val="minor"/>
    </font>
    <font>
      <b/>
      <sz val="16"/>
      <color rgb="FF000000"/>
      <name val="Calibri"/>
      <family val="2"/>
      <scheme val="minor"/>
    </font>
    <font>
      <b/>
      <sz val="12"/>
      <color rgb="FF000000"/>
      <name val="Calibri"/>
      <family val="2"/>
      <scheme val="minor"/>
    </font>
    <font>
      <sz val="11"/>
      <color rgb="FF000000"/>
      <name val="Calibri"/>
      <family val="2"/>
      <scheme val="minor"/>
    </font>
    <font>
      <sz val="11"/>
      <color rgb="FF000000"/>
      <name val="Calibri"/>
      <family val="2"/>
    </font>
    <font>
      <sz val="11"/>
      <name val="Calibri"/>
      <family val="2"/>
      <scheme val="minor"/>
    </font>
    <font>
      <sz val="10"/>
      <color rgb="FF000000"/>
      <name val="Calibri"/>
      <family val="2"/>
    </font>
    <font>
      <i/>
      <sz val="10"/>
      <name val="Calibri"/>
      <family val="2"/>
      <scheme val="minor"/>
    </font>
    <font>
      <sz val="10"/>
      <color rgb="FFFF0000"/>
      <name val="Calibri"/>
      <family val="2"/>
      <scheme val="minor"/>
    </font>
    <font>
      <b/>
      <sz val="11"/>
      <name val="Calibri"/>
      <family val="2"/>
      <scheme val="minor"/>
    </font>
    <font>
      <b/>
      <sz val="11"/>
      <color rgb="FF000000"/>
      <name val="Calibri"/>
      <family val="2"/>
      <scheme val="minor"/>
    </font>
    <font>
      <b/>
      <u/>
      <sz val="11"/>
      <color rgb="FF000000"/>
      <name val="Calibri"/>
      <family val="2"/>
      <scheme val="minor"/>
    </font>
    <font>
      <b/>
      <sz val="9.75"/>
      <color rgb="FF000000"/>
      <name val="Calibri"/>
      <family val="2"/>
      <scheme val="minor"/>
    </font>
    <font>
      <b/>
      <sz val="12"/>
      <name val="Calibri"/>
      <family val="2"/>
      <scheme val="minor"/>
    </font>
    <font>
      <b/>
      <u/>
      <sz val="12"/>
      <color theme="1"/>
      <name val="Calibri"/>
      <family val="2"/>
      <scheme val="minor"/>
    </font>
    <font>
      <b/>
      <sz val="12"/>
      <color rgb="FFFF0000"/>
      <name val="Calibri"/>
      <family val="2"/>
      <scheme val="minor"/>
    </font>
    <font>
      <b/>
      <sz val="16"/>
      <name val="Calibri"/>
      <family val="2"/>
      <scheme val="minor"/>
    </font>
    <font>
      <b/>
      <sz val="14"/>
      <name val="Calibri"/>
      <family val="2"/>
      <scheme val="minor"/>
    </font>
    <font>
      <sz val="17"/>
      <name val="Calibri"/>
      <family val="2"/>
      <scheme val="minor"/>
    </font>
    <font>
      <b/>
      <sz val="17"/>
      <name val="Calibri"/>
      <family val="2"/>
      <scheme val="minor"/>
    </font>
    <font>
      <i/>
      <sz val="10"/>
      <color rgb="FFFF0000"/>
      <name val="Arial"/>
      <family val="2"/>
    </font>
    <font>
      <b/>
      <i/>
      <sz val="10"/>
      <color rgb="FFFF0000"/>
      <name val="Arial"/>
      <family val="2"/>
    </font>
    <font>
      <u/>
      <sz val="12"/>
      <color indexed="12"/>
      <name val="Calibri"/>
      <family val="2"/>
      <scheme val="minor"/>
    </font>
    <font>
      <b/>
      <sz val="14"/>
      <color rgb="FF000000"/>
      <name val="Calibri"/>
      <family val="2"/>
      <scheme val="minor"/>
    </font>
    <font>
      <sz val="8"/>
      <color rgb="FF000000"/>
      <name val="Calibri"/>
      <family val="2"/>
      <scheme val="minor"/>
    </font>
    <font>
      <b/>
      <sz val="18"/>
      <color rgb="FFFF0000"/>
      <name val="Calibri"/>
      <family val="2"/>
      <scheme val="minor"/>
    </font>
    <font>
      <sz val="12"/>
      <color rgb="FFFF0000"/>
      <name val="Calibri"/>
      <family val="2"/>
      <scheme val="minor"/>
    </font>
    <font>
      <u/>
      <sz val="11"/>
      <color indexed="12"/>
      <name val="Calibri"/>
      <family val="2"/>
      <scheme val="minor"/>
    </font>
    <font>
      <b/>
      <vertAlign val="subscript"/>
      <sz val="12"/>
      <name val="Calibri"/>
      <family val="2"/>
      <scheme val="minor"/>
    </font>
    <font>
      <vertAlign val="subscript"/>
      <sz val="12"/>
      <color indexed="8"/>
      <name val="Calibri"/>
      <family val="2"/>
      <scheme val="minor"/>
    </font>
    <font>
      <sz val="12"/>
      <color indexed="8"/>
      <name val="Calibri"/>
      <family val="2"/>
      <scheme val="minor"/>
    </font>
    <font>
      <vertAlign val="subscript"/>
      <sz val="12"/>
      <name val="Calibri"/>
      <family val="2"/>
      <scheme val="minor"/>
    </font>
    <font>
      <vertAlign val="superscript"/>
      <sz val="12"/>
      <name val="Calibri"/>
      <family val="2"/>
      <scheme val="minor"/>
    </font>
    <font>
      <b/>
      <sz val="12"/>
      <color indexed="8"/>
      <name val="Calibri"/>
      <family val="2"/>
      <scheme val="minor"/>
    </font>
    <font>
      <b/>
      <vertAlign val="subscript"/>
      <sz val="12"/>
      <color indexed="8"/>
      <name val="Calibri"/>
      <family val="2"/>
      <scheme val="minor"/>
    </font>
    <font>
      <b/>
      <u/>
      <sz val="12"/>
      <color indexed="8"/>
      <name val="Calibri"/>
      <family val="2"/>
      <scheme val="minor"/>
    </font>
    <font>
      <b/>
      <u/>
      <vertAlign val="subscript"/>
      <sz val="12"/>
      <color indexed="8"/>
      <name val="Calibri"/>
      <family val="2"/>
      <scheme val="minor"/>
    </font>
    <font>
      <b/>
      <sz val="12"/>
      <color theme="1"/>
      <name val="Calibri"/>
      <family val="2"/>
      <scheme val="minor"/>
    </font>
    <font>
      <sz val="12"/>
      <color rgb="FF006100"/>
      <name val="Calibri"/>
      <family val="2"/>
      <scheme val="minor"/>
    </font>
    <font>
      <sz val="12"/>
      <color theme="1"/>
      <name val="Calibri"/>
      <family val="2"/>
      <scheme val="minor"/>
    </font>
    <font>
      <sz val="9"/>
      <name val="Arial"/>
      <family val="2"/>
    </font>
    <font>
      <i/>
      <sz val="9"/>
      <name val="Arial"/>
      <family val="2"/>
    </font>
    <font>
      <b/>
      <i/>
      <sz val="9"/>
      <name val="Arial"/>
      <family val="2"/>
    </font>
    <font>
      <sz val="14"/>
      <color rgb="FF000000"/>
      <name val="Calibri"/>
      <family val="2"/>
      <scheme val="minor"/>
    </font>
    <font>
      <b/>
      <sz val="14"/>
      <color theme="6"/>
      <name val="Calibri"/>
      <family val="2"/>
      <scheme val="minor"/>
    </font>
    <font>
      <u/>
      <sz val="14"/>
      <color indexed="12"/>
      <name val="Calibri"/>
      <family val="2"/>
      <scheme val="minor"/>
    </font>
  </fonts>
  <fills count="19">
    <fill>
      <patternFill patternType="none"/>
    </fill>
    <fill>
      <patternFill patternType="gray125"/>
    </fill>
    <fill>
      <patternFill patternType="solid">
        <fgColor rgb="FFC6EFCE"/>
      </patternFill>
    </fill>
    <fill>
      <patternFill patternType="solid">
        <fgColor rgb="FFFFFF00"/>
        <bgColor indexed="64"/>
      </patternFill>
    </fill>
    <fill>
      <patternFill patternType="solid">
        <fgColor theme="2"/>
        <bgColor indexed="64"/>
      </patternFill>
    </fill>
    <fill>
      <patternFill patternType="solid">
        <fgColor theme="6"/>
        <bgColor indexed="64"/>
      </patternFill>
    </fill>
    <fill>
      <patternFill patternType="solid">
        <fgColor rgb="FF00B0F0"/>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FF0000"/>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92D050"/>
        <bgColor indexed="64"/>
      </patternFill>
    </fill>
    <fill>
      <patternFill patternType="solid">
        <fgColor theme="3" tint="0.79998168889431442"/>
        <bgColor indexed="64"/>
      </patternFill>
    </fill>
  </fills>
  <borders count="82">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right style="thin">
        <color indexed="64"/>
      </right>
      <top/>
      <bottom/>
      <diagonal/>
    </border>
    <border>
      <left style="thin">
        <color indexed="64"/>
      </left>
      <right/>
      <top/>
      <bottom/>
      <diagonal/>
    </border>
    <border>
      <left style="thin">
        <color indexed="64"/>
      </left>
      <right style="thin">
        <color theme="0" tint="-0.34998626667073579"/>
      </right>
      <top style="thin">
        <color theme="0" tint="-0.34998626667073579"/>
      </top>
      <bottom style="thin">
        <color theme="0" tint="-0.34998626667073579"/>
      </bottom>
      <diagonal/>
    </border>
  </borders>
  <cellStyleXfs count="7">
    <xf numFmtId="0" fontId="0" fillId="0" borderId="0"/>
    <xf numFmtId="0" fontId="40" fillId="2" borderId="0" applyNumberFormat="0" applyBorder="0" applyAlignment="0" applyProtection="0"/>
    <xf numFmtId="0" fontId="1" fillId="0" borderId="0" applyNumberFormat="0" applyFill="0" applyBorder="0" applyAlignment="0" applyProtection="0"/>
    <xf numFmtId="0" fontId="41" fillId="0" borderId="0" applyNumberFormat="0" applyFill="0" applyBorder="0" applyAlignment="0" applyProtection="0">
      <alignment vertical="top"/>
      <protection locked="0"/>
    </xf>
    <xf numFmtId="0" fontId="39" fillId="0" borderId="0"/>
    <xf numFmtId="0" fontId="2" fillId="0" borderId="0"/>
    <xf numFmtId="0" fontId="8" fillId="0" borderId="0"/>
  </cellStyleXfs>
  <cellXfs count="727">
    <xf numFmtId="0" fontId="0" fillId="0" borderId="0" xfId="0"/>
    <xf numFmtId="0" fontId="2" fillId="0" borderId="0" xfId="5" applyProtection="1">
      <protection hidden="1"/>
    </xf>
    <xf numFmtId="0" fontId="43" fillId="0" borderId="0" xfId="5" applyFont="1" applyProtection="1">
      <protection hidden="1"/>
    </xf>
    <xf numFmtId="0" fontId="43" fillId="0" borderId="0" xfId="5" applyFont="1" applyAlignment="1" applyProtection="1">
      <alignment horizontal="center"/>
      <protection hidden="1"/>
    </xf>
    <xf numFmtId="0" fontId="46" fillId="0" borderId="0" xfId="5" applyFont="1" applyProtection="1">
      <protection hidden="1"/>
    </xf>
    <xf numFmtId="0" fontId="45" fillId="0" borderId="0" xfId="5" applyFont="1" applyBorder="1" applyAlignment="1" applyProtection="1">
      <alignment horizontal="center"/>
      <protection hidden="1"/>
    </xf>
    <xf numFmtId="0" fontId="43" fillId="0" borderId="0" xfId="5" applyFont="1" applyBorder="1" applyProtection="1">
      <protection hidden="1"/>
    </xf>
    <xf numFmtId="0" fontId="45" fillId="0" borderId="0" xfId="5" applyFont="1" applyBorder="1" applyProtection="1">
      <protection hidden="1"/>
    </xf>
    <xf numFmtId="0" fontId="43" fillId="0" borderId="0" xfId="5" applyFont="1" applyFill="1" applyBorder="1" applyProtection="1">
      <protection hidden="1"/>
    </xf>
    <xf numFmtId="0" fontId="0" fillId="0" borderId="0" xfId="0" applyProtection="1">
      <protection hidden="1"/>
    </xf>
    <xf numFmtId="0" fontId="0" fillId="0" borderId="0" xfId="0" applyFill="1" applyBorder="1" applyProtection="1">
      <protection hidden="1"/>
    </xf>
    <xf numFmtId="0" fontId="43" fillId="0" borderId="0" xfId="0" applyFont="1" applyFill="1" applyBorder="1" applyProtection="1">
      <protection hidden="1"/>
    </xf>
    <xf numFmtId="0" fontId="39" fillId="0" borderId="0" xfId="4" applyProtection="1">
      <protection hidden="1"/>
    </xf>
    <xf numFmtId="0" fontId="52" fillId="0" borderId="0" xfId="4" applyFont="1" applyAlignment="1" applyProtection="1">
      <alignment horizontal="center"/>
      <protection hidden="1"/>
    </xf>
    <xf numFmtId="0" fontId="53" fillId="0" borderId="16" xfId="5" applyFont="1" applyBorder="1" applyProtection="1">
      <protection hidden="1"/>
    </xf>
    <xf numFmtId="0" fontId="2" fillId="0" borderId="18" xfId="5" applyBorder="1" applyAlignment="1" applyProtection="1">
      <protection hidden="1"/>
    </xf>
    <xf numFmtId="0" fontId="0" fillId="0" borderId="0" xfId="0" applyAlignment="1" applyProtection="1">
      <protection hidden="1"/>
    </xf>
    <xf numFmtId="4" fontId="52" fillId="3" borderId="19" xfId="4" applyNumberFormat="1" applyFont="1" applyFill="1" applyBorder="1" applyAlignment="1" applyProtection="1">
      <protection hidden="1"/>
    </xf>
    <xf numFmtId="0" fontId="54" fillId="0" borderId="0" xfId="5" applyFont="1" applyBorder="1" applyProtection="1">
      <protection hidden="1"/>
    </xf>
    <xf numFmtId="0" fontId="39" fillId="4" borderId="0" xfId="4" applyFill="1" applyProtection="1">
      <protection hidden="1"/>
    </xf>
    <xf numFmtId="0" fontId="39" fillId="4" borderId="0" xfId="4" applyFill="1" applyBorder="1" applyProtection="1">
      <protection hidden="1"/>
    </xf>
    <xf numFmtId="0" fontId="52" fillId="4" borderId="0" xfId="4" quotePrefix="1" applyFont="1" applyFill="1" applyBorder="1" applyAlignment="1" applyProtection="1">
      <protection hidden="1"/>
    </xf>
    <xf numFmtId="0" fontId="46" fillId="0" borderId="0" xfId="5" applyFont="1" applyBorder="1" applyProtection="1">
      <protection hidden="1"/>
    </xf>
    <xf numFmtId="0" fontId="47" fillId="0" borderId="0" xfId="5" applyFont="1" applyProtection="1">
      <protection hidden="1"/>
    </xf>
    <xf numFmtId="0" fontId="0" fillId="0" borderId="0" xfId="0" applyBorder="1" applyProtection="1">
      <protection hidden="1"/>
    </xf>
    <xf numFmtId="0" fontId="43" fillId="0" borderId="0" xfId="0" applyFont="1" applyBorder="1" applyProtection="1">
      <protection hidden="1"/>
    </xf>
    <xf numFmtId="0" fontId="45" fillId="0" borderId="0" xfId="5" applyFont="1" applyAlignment="1" applyProtection="1">
      <alignment horizontal="center"/>
      <protection hidden="1"/>
    </xf>
    <xf numFmtId="0" fontId="54" fillId="0" borderId="0" xfId="0" applyFont="1" applyBorder="1" applyProtection="1">
      <protection hidden="1"/>
    </xf>
    <xf numFmtId="0" fontId="55" fillId="0" borderId="0" xfId="0" applyFont="1" applyFill="1" applyProtection="1">
      <protection hidden="1"/>
    </xf>
    <xf numFmtId="0" fontId="55" fillId="0" borderId="0" xfId="0" applyFont="1" applyFill="1" applyBorder="1" applyProtection="1">
      <protection hidden="1"/>
    </xf>
    <xf numFmtId="0" fontId="55" fillId="5" borderId="0" xfId="0" applyFont="1" applyFill="1" applyBorder="1" applyProtection="1">
      <protection hidden="1"/>
    </xf>
    <xf numFmtId="0" fontId="46" fillId="5" borderId="0" xfId="5" applyFont="1" applyFill="1" applyBorder="1" applyProtection="1">
      <protection hidden="1"/>
    </xf>
    <xf numFmtId="0" fontId="55" fillId="5" borderId="0" xfId="0" applyFont="1" applyFill="1" applyProtection="1">
      <protection hidden="1"/>
    </xf>
    <xf numFmtId="0" fontId="46" fillId="5" borderId="0" xfId="5" applyFont="1" applyFill="1" applyBorder="1" applyAlignment="1" applyProtection="1">
      <protection hidden="1"/>
    </xf>
    <xf numFmtId="0" fontId="55" fillId="6" borderId="0" xfId="0" applyFont="1" applyFill="1" applyBorder="1" applyProtection="1">
      <protection hidden="1"/>
    </xf>
    <xf numFmtId="0" fontId="55" fillId="7" borderId="0" xfId="0" applyFont="1" applyFill="1" applyBorder="1" applyProtection="1">
      <protection hidden="1"/>
    </xf>
    <xf numFmtId="0" fontId="55" fillId="7" borderId="0" xfId="0" applyFont="1" applyFill="1" applyProtection="1">
      <protection hidden="1"/>
    </xf>
    <xf numFmtId="0" fontId="55" fillId="8" borderId="0" xfId="0" applyFont="1" applyFill="1" applyProtection="1">
      <protection hidden="1"/>
    </xf>
    <xf numFmtId="0" fontId="56" fillId="9" borderId="0" xfId="0" applyFont="1" applyFill="1" applyBorder="1" applyProtection="1">
      <protection hidden="1"/>
    </xf>
    <xf numFmtId="0" fontId="43" fillId="3" borderId="0" xfId="0" applyFont="1" applyFill="1" applyBorder="1" applyProtection="1">
      <protection hidden="1"/>
    </xf>
    <xf numFmtId="0" fontId="56" fillId="3" borderId="0" xfId="0" applyFont="1" applyFill="1" applyBorder="1" applyProtection="1">
      <protection hidden="1"/>
    </xf>
    <xf numFmtId="0" fontId="43" fillId="0" borderId="0" xfId="0" applyFont="1" applyBorder="1" applyAlignment="1" applyProtection="1">
      <alignment horizontal="right"/>
      <protection hidden="1"/>
    </xf>
    <xf numFmtId="0" fontId="43" fillId="3" borderId="0" xfId="0" applyFont="1" applyFill="1" applyProtection="1">
      <protection hidden="1"/>
    </xf>
    <xf numFmtId="0" fontId="46" fillId="5" borderId="0" xfId="5" applyFont="1" applyFill="1" applyBorder="1" applyAlignment="1" applyProtection="1">
      <alignment horizontal="right"/>
      <protection hidden="1"/>
    </xf>
    <xf numFmtId="2" fontId="43" fillId="0" borderId="0" xfId="5" applyNumberFormat="1" applyFont="1" applyBorder="1" applyAlignment="1" applyProtection="1">
      <alignment horizontal="right"/>
      <protection hidden="1"/>
    </xf>
    <xf numFmtId="2" fontId="46" fillId="6" borderId="0" xfId="5" applyNumberFormat="1" applyFont="1" applyFill="1" applyBorder="1" applyAlignment="1" applyProtection="1">
      <alignment horizontal="right"/>
      <protection hidden="1"/>
    </xf>
    <xf numFmtId="165" fontId="46" fillId="9" borderId="0" xfId="5" applyNumberFormat="1" applyFont="1" applyFill="1" applyBorder="1" applyAlignment="1" applyProtection="1">
      <alignment horizontal="center"/>
      <protection hidden="1"/>
    </xf>
    <xf numFmtId="165" fontId="46" fillId="6" borderId="0" xfId="5" applyNumberFormat="1" applyFont="1" applyFill="1" applyBorder="1" applyAlignment="1" applyProtection="1">
      <alignment horizontal="center"/>
      <protection hidden="1"/>
    </xf>
    <xf numFmtId="0" fontId="46" fillId="5" borderId="5" xfId="0" applyFont="1" applyFill="1" applyBorder="1" applyAlignment="1" applyProtection="1">
      <alignment horizontal="left"/>
      <protection hidden="1"/>
    </xf>
    <xf numFmtId="164" fontId="46" fillId="5" borderId="7" xfId="5" applyNumberFormat="1" applyFont="1" applyFill="1" applyBorder="1" applyAlignment="1" applyProtection="1">
      <alignment horizontal="right"/>
      <protection hidden="1"/>
    </xf>
    <xf numFmtId="0" fontId="46" fillId="5" borderId="1" xfId="0" applyFont="1" applyFill="1" applyBorder="1" applyAlignment="1" applyProtection="1">
      <alignment horizontal="left"/>
      <protection hidden="1"/>
    </xf>
    <xf numFmtId="164" fontId="46" fillId="5" borderId="8" xfId="5" applyNumberFormat="1" applyFont="1" applyFill="1" applyBorder="1" applyAlignment="1" applyProtection="1">
      <alignment horizontal="right"/>
      <protection hidden="1"/>
    </xf>
    <xf numFmtId="0" fontId="46" fillId="5" borderId="11" xfId="0" applyFont="1" applyFill="1" applyBorder="1" applyAlignment="1" applyProtection="1">
      <alignment horizontal="left"/>
      <protection hidden="1"/>
    </xf>
    <xf numFmtId="164" fontId="46" fillId="5" borderId="13" xfId="5" applyNumberFormat="1" applyFont="1" applyFill="1" applyBorder="1" applyAlignment="1" applyProtection="1">
      <alignment horizontal="right"/>
      <protection hidden="1"/>
    </xf>
    <xf numFmtId="0" fontId="55" fillId="5" borderId="1" xfId="0" applyFont="1" applyFill="1" applyBorder="1" applyProtection="1">
      <protection hidden="1"/>
    </xf>
    <xf numFmtId="0" fontId="22" fillId="8" borderId="30" xfId="0" applyFont="1" applyFill="1" applyBorder="1" applyProtection="1">
      <protection hidden="1"/>
    </xf>
    <xf numFmtId="0" fontId="22" fillId="8" borderId="31" xfId="0" applyFont="1" applyFill="1" applyBorder="1" applyProtection="1">
      <protection hidden="1"/>
    </xf>
    <xf numFmtId="0" fontId="22" fillId="8" borderId="32" xfId="0" applyFont="1" applyFill="1" applyBorder="1" applyProtection="1">
      <protection hidden="1"/>
    </xf>
    <xf numFmtId="0" fontId="44" fillId="10" borderId="0" xfId="0" applyFont="1" applyFill="1" applyBorder="1" applyProtection="1">
      <protection hidden="1"/>
    </xf>
    <xf numFmtId="0" fontId="46" fillId="0" borderId="0" xfId="5" applyFont="1" applyBorder="1" applyAlignment="1" applyProtection="1">
      <alignment horizontal="center" vertical="top"/>
      <protection hidden="1"/>
    </xf>
    <xf numFmtId="0" fontId="55" fillId="11" borderId="1" xfId="0" applyFont="1" applyFill="1" applyBorder="1" applyProtection="1">
      <protection hidden="1"/>
    </xf>
    <xf numFmtId="0" fontId="55" fillId="5" borderId="6" xfId="0" applyFont="1" applyFill="1" applyBorder="1" applyProtection="1">
      <protection hidden="1"/>
    </xf>
    <xf numFmtId="0" fontId="55" fillId="5" borderId="5" xfId="0" applyFont="1" applyFill="1" applyBorder="1" applyProtection="1">
      <protection hidden="1"/>
    </xf>
    <xf numFmtId="0" fontId="55" fillId="11" borderId="1" xfId="0" quotePrefix="1" applyFont="1" applyFill="1" applyBorder="1" applyProtection="1">
      <protection hidden="1"/>
    </xf>
    <xf numFmtId="0" fontId="46" fillId="0" borderId="0" xfId="0" quotePrefix="1" applyFont="1" applyBorder="1" applyAlignment="1" applyProtection="1">
      <alignment horizontal="center" vertical="top"/>
      <protection hidden="1"/>
    </xf>
    <xf numFmtId="0" fontId="55" fillId="5" borderId="0" xfId="0" quotePrefix="1" applyFont="1" applyFill="1" applyBorder="1" applyProtection="1">
      <protection hidden="1"/>
    </xf>
    <xf numFmtId="0" fontId="55" fillId="5" borderId="11" xfId="0" applyFont="1" applyFill="1" applyBorder="1" applyProtection="1">
      <protection hidden="1"/>
    </xf>
    <xf numFmtId="0" fontId="22" fillId="0" borderId="0" xfId="0" applyFont="1" applyFill="1" applyBorder="1" applyProtection="1">
      <protection hidden="1"/>
    </xf>
    <xf numFmtId="0" fontId="22" fillId="12" borderId="30" xfId="0" applyFont="1" applyFill="1" applyBorder="1" applyProtection="1">
      <protection hidden="1"/>
    </xf>
    <xf numFmtId="0" fontId="22" fillId="12" borderId="31" xfId="0" applyFont="1" applyFill="1" applyBorder="1" applyProtection="1">
      <protection hidden="1"/>
    </xf>
    <xf numFmtId="0" fontId="22" fillId="12" borderId="32" xfId="0" applyFont="1" applyFill="1" applyBorder="1" applyProtection="1">
      <protection hidden="1"/>
    </xf>
    <xf numFmtId="0" fontId="43" fillId="0" borderId="0" xfId="0" applyFont="1" applyFill="1" applyProtection="1">
      <protection hidden="1"/>
    </xf>
    <xf numFmtId="165" fontId="46" fillId="0" borderId="0" xfId="5" applyNumberFormat="1" applyFont="1" applyFill="1" applyBorder="1" applyAlignment="1" applyProtection="1">
      <alignment horizontal="center"/>
      <protection hidden="1"/>
    </xf>
    <xf numFmtId="0" fontId="46" fillId="5" borderId="0" xfId="5" quotePrefix="1" applyFont="1" applyFill="1" applyBorder="1" applyProtection="1">
      <protection hidden="1"/>
    </xf>
    <xf numFmtId="0" fontId="55" fillId="5" borderId="0" xfId="0" quotePrefix="1" applyFont="1" applyFill="1" applyProtection="1">
      <protection hidden="1"/>
    </xf>
    <xf numFmtId="0" fontId="57" fillId="12" borderId="30" xfId="0" applyFont="1" applyFill="1" applyBorder="1" applyProtection="1">
      <protection hidden="1"/>
    </xf>
    <xf numFmtId="2" fontId="47" fillId="0" borderId="2" xfId="5" applyNumberFormat="1" applyFont="1" applyFill="1" applyBorder="1" applyAlignment="1" applyProtection="1">
      <alignment horizontal="center"/>
      <protection locked="0"/>
    </xf>
    <xf numFmtId="0" fontId="47" fillId="0" borderId="2" xfId="0" applyFont="1" applyFill="1" applyBorder="1" applyAlignment="1" applyProtection="1">
      <alignment horizontal="center"/>
      <protection locked="0"/>
    </xf>
    <xf numFmtId="2" fontId="47" fillId="0" borderId="18" xfId="5" applyNumberFormat="1" applyFont="1" applyFill="1" applyBorder="1" applyAlignment="1" applyProtection="1">
      <alignment horizontal="center"/>
      <protection locked="0"/>
    </xf>
    <xf numFmtId="2" fontId="47" fillId="0" borderId="18" xfId="5" applyNumberFormat="1" applyFont="1" applyFill="1" applyBorder="1" applyAlignment="1" applyProtection="1">
      <alignment horizontal="center" vertical="center"/>
      <protection locked="0"/>
    </xf>
    <xf numFmtId="0" fontId="49" fillId="0" borderId="33" xfId="5" applyFont="1" applyFill="1" applyBorder="1" applyAlignment="1" applyProtection="1">
      <alignment horizontal="center" vertical="center" wrapText="1"/>
      <protection locked="0"/>
    </xf>
    <xf numFmtId="0" fontId="44" fillId="0" borderId="0" xfId="0" applyFont="1" applyBorder="1" applyProtection="1">
      <protection hidden="1"/>
    </xf>
    <xf numFmtId="0" fontId="44" fillId="0" borderId="0" xfId="5" applyFont="1" applyBorder="1" applyProtection="1">
      <protection hidden="1"/>
    </xf>
    <xf numFmtId="0" fontId="43" fillId="0" borderId="0" xfId="5" applyFont="1" applyBorder="1" applyAlignment="1" applyProtection="1">
      <alignment horizontal="center" vertical="top"/>
      <protection hidden="1"/>
    </xf>
    <xf numFmtId="0" fontId="55" fillId="5" borderId="15" xfId="0" quotePrefix="1" applyFont="1" applyFill="1" applyBorder="1" applyProtection="1">
      <protection hidden="1"/>
    </xf>
    <xf numFmtId="0" fontId="58" fillId="0" borderId="0" xfId="5" applyFont="1" applyBorder="1" applyProtection="1">
      <protection hidden="1"/>
    </xf>
    <xf numFmtId="0" fontId="49" fillId="0" borderId="26" xfId="5" applyFont="1" applyFill="1" applyBorder="1" applyAlignment="1" applyProtection="1">
      <alignment horizontal="center" vertical="center" wrapText="1"/>
      <protection locked="0"/>
    </xf>
    <xf numFmtId="0" fontId="43" fillId="0" borderId="0" xfId="0" applyFont="1" applyBorder="1" applyAlignment="1" applyProtection="1">
      <alignment horizontal="center" vertical="center"/>
      <protection hidden="1"/>
    </xf>
    <xf numFmtId="0" fontId="39" fillId="14" borderId="0" xfId="4" applyFill="1" applyProtection="1">
      <protection hidden="1"/>
    </xf>
    <xf numFmtId="0" fontId="52" fillId="14" borderId="0" xfId="4" quotePrefix="1" applyFont="1" applyFill="1" applyBorder="1" applyAlignment="1" applyProtection="1">
      <protection hidden="1"/>
    </xf>
    <xf numFmtId="0" fontId="52" fillId="14" borderId="0" xfId="4" applyFont="1" applyFill="1" applyBorder="1" applyProtection="1">
      <protection hidden="1"/>
    </xf>
    <xf numFmtId="0" fontId="39" fillId="14" borderId="0" xfId="4" applyFill="1" applyBorder="1" applyProtection="1">
      <protection hidden="1"/>
    </xf>
    <xf numFmtId="0" fontId="0" fillId="14" borderId="0" xfId="0" applyFill="1" applyProtection="1">
      <protection hidden="1"/>
    </xf>
    <xf numFmtId="0" fontId="60" fillId="14" borderId="0" xfId="4" applyFont="1" applyFill="1" applyProtection="1">
      <protection hidden="1"/>
    </xf>
    <xf numFmtId="0" fontId="52" fillId="14" borderId="2" xfId="4" applyFont="1" applyFill="1" applyBorder="1" applyProtection="1">
      <protection hidden="1"/>
    </xf>
    <xf numFmtId="2" fontId="52" fillId="14" borderId="2" xfId="4" applyNumberFormat="1" applyFont="1" applyFill="1" applyBorder="1" applyAlignment="1" applyProtection="1">
      <alignment horizontal="center" vertical="center"/>
      <protection hidden="1"/>
    </xf>
    <xf numFmtId="168" fontId="52" fillId="14" borderId="2" xfId="4" applyNumberFormat="1" applyFont="1" applyFill="1" applyBorder="1" applyAlignment="1" applyProtection="1">
      <alignment horizontal="center" vertical="center"/>
      <protection hidden="1"/>
    </xf>
    <xf numFmtId="2" fontId="52" fillId="14" borderId="2" xfId="5" applyNumberFormat="1" applyFont="1" applyFill="1" applyBorder="1" applyAlignment="1" applyProtection="1">
      <alignment horizontal="center" vertical="center"/>
      <protection hidden="1"/>
    </xf>
    <xf numFmtId="167" fontId="52" fillId="14" borderId="2" xfId="4" applyNumberFormat="1" applyFont="1" applyFill="1" applyBorder="1" applyAlignment="1" applyProtection="1">
      <alignment horizontal="center" vertical="center"/>
      <protection hidden="1"/>
    </xf>
    <xf numFmtId="0" fontId="52" fillId="14" borderId="0" xfId="4" applyFont="1" applyFill="1" applyBorder="1" applyAlignment="1" applyProtection="1">
      <alignment vertical="center" wrapText="1"/>
      <protection hidden="1"/>
    </xf>
    <xf numFmtId="0" fontId="52" fillId="14" borderId="0" xfId="4" applyFont="1" applyFill="1" applyBorder="1" applyAlignment="1" applyProtection="1">
      <alignment vertical="center"/>
      <protection hidden="1"/>
    </xf>
    <xf numFmtId="0" fontId="61" fillId="15" borderId="5" xfId="6" applyFont="1" applyFill="1" applyBorder="1" applyAlignment="1" applyProtection="1">
      <alignment vertical="top" wrapText="1"/>
      <protection hidden="1"/>
    </xf>
    <xf numFmtId="0" fontId="49" fillId="15" borderId="5" xfId="5" applyFont="1" applyFill="1" applyBorder="1" applyAlignment="1" applyProtection="1">
      <alignment vertical="center"/>
      <protection hidden="1"/>
    </xf>
    <xf numFmtId="0" fontId="43" fillId="15" borderId="6" xfId="5" applyFont="1" applyFill="1" applyBorder="1" applyAlignment="1" applyProtection="1">
      <alignment horizontal="center"/>
      <protection hidden="1"/>
    </xf>
    <xf numFmtId="0" fontId="62" fillId="15" borderId="1" xfId="5" applyFont="1" applyFill="1" applyBorder="1" applyProtection="1">
      <protection hidden="1"/>
    </xf>
    <xf numFmtId="2" fontId="51" fillId="15" borderId="3" xfId="5" applyNumberFormat="1" applyFont="1" applyFill="1" applyBorder="1" applyAlignment="1" applyProtection="1">
      <alignment horizontal="center"/>
      <protection hidden="1"/>
    </xf>
    <xf numFmtId="0" fontId="47" fillId="15" borderId="0" xfId="0" applyFont="1" applyFill="1" applyBorder="1" applyProtection="1">
      <protection hidden="1"/>
    </xf>
    <xf numFmtId="0" fontId="45" fillId="15" borderId="8" xfId="5" applyFont="1" applyFill="1" applyBorder="1" applyAlignment="1" applyProtection="1">
      <alignment horizontal="center"/>
      <protection hidden="1"/>
    </xf>
    <xf numFmtId="0" fontId="62" fillId="15" borderId="1" xfId="0" applyFont="1" applyFill="1" applyBorder="1" applyProtection="1">
      <protection hidden="1"/>
    </xf>
    <xf numFmtId="0" fontId="47" fillId="15" borderId="11" xfId="5" applyFont="1" applyFill="1" applyBorder="1" applyProtection="1">
      <protection hidden="1"/>
    </xf>
    <xf numFmtId="2" fontId="62" fillId="15" borderId="12" xfId="5" applyNumberFormat="1" applyFont="1" applyFill="1" applyBorder="1" applyAlignment="1" applyProtection="1">
      <alignment horizontal="center"/>
      <protection hidden="1"/>
    </xf>
    <xf numFmtId="0" fontId="63" fillId="15" borderId="1" xfId="2" applyFont="1" applyFill="1" applyBorder="1" applyAlignment="1" applyProtection="1">
      <alignment horizontal="center"/>
      <protection hidden="1"/>
    </xf>
    <xf numFmtId="0" fontId="43" fillId="15" borderId="0" xfId="0" applyFont="1" applyFill="1" applyBorder="1" applyAlignment="1" applyProtection="1">
      <alignment horizontal="center"/>
      <protection hidden="1"/>
    </xf>
    <xf numFmtId="0" fontId="47" fillId="15" borderId="2" xfId="5" applyFont="1" applyFill="1" applyBorder="1" applyAlignment="1" applyProtection="1">
      <alignment horizontal="center" vertical="center"/>
      <protection hidden="1"/>
    </xf>
    <xf numFmtId="0" fontId="47" fillId="15" borderId="2" xfId="5" applyFont="1" applyFill="1" applyBorder="1" applyAlignment="1" applyProtection="1">
      <alignment horizontal="center" vertical="center" wrapText="1"/>
      <protection hidden="1"/>
    </xf>
    <xf numFmtId="0" fontId="47" fillId="15" borderId="9" xfId="5" applyFont="1" applyFill="1" applyBorder="1" applyAlignment="1" applyProtection="1">
      <alignment horizontal="center" vertical="center" wrapText="1"/>
      <protection hidden="1"/>
    </xf>
    <xf numFmtId="2" fontId="51" fillId="15" borderId="2" xfId="5" applyNumberFormat="1" applyFont="1" applyFill="1" applyBorder="1" applyAlignment="1" applyProtection="1">
      <alignment horizontal="center" vertical="center" wrapText="1"/>
      <protection hidden="1"/>
    </xf>
    <xf numFmtId="2" fontId="51" fillId="15" borderId="2" xfId="5" applyNumberFormat="1" applyFont="1" applyFill="1" applyBorder="1" applyAlignment="1" applyProtection="1">
      <alignment horizontal="center" vertical="center"/>
      <protection hidden="1"/>
    </xf>
    <xf numFmtId="2" fontId="51" fillId="15" borderId="9" xfId="5" applyNumberFormat="1" applyFont="1" applyFill="1" applyBorder="1" applyAlignment="1" applyProtection="1">
      <alignment horizontal="center" vertical="center"/>
      <protection hidden="1"/>
    </xf>
    <xf numFmtId="0" fontId="43" fillId="15" borderId="1" xfId="0" applyFont="1" applyFill="1" applyBorder="1" applyAlignment="1" applyProtection="1">
      <alignment wrapText="1"/>
      <protection hidden="1"/>
    </xf>
    <xf numFmtId="2" fontId="47" fillId="15" borderId="0" xfId="5" applyNumberFormat="1" applyFont="1" applyFill="1" applyBorder="1" applyAlignment="1" applyProtection="1">
      <alignment horizontal="center" wrapText="1"/>
      <protection hidden="1"/>
    </xf>
    <xf numFmtId="2" fontId="47" fillId="15" borderId="0" xfId="5" applyNumberFormat="1" applyFont="1" applyFill="1" applyBorder="1" applyAlignment="1" applyProtection="1">
      <alignment horizontal="center"/>
      <protection hidden="1"/>
    </xf>
    <xf numFmtId="2" fontId="47" fillId="15" borderId="8" xfId="5" applyNumberFormat="1" applyFont="1" applyFill="1" applyBorder="1" applyAlignment="1" applyProtection="1">
      <alignment horizontal="center"/>
      <protection hidden="1"/>
    </xf>
    <xf numFmtId="0" fontId="45" fillId="15" borderId="1" xfId="0" applyFont="1" applyFill="1" applyBorder="1" applyProtection="1">
      <protection hidden="1"/>
    </xf>
    <xf numFmtId="0" fontId="47" fillId="15" borderId="0" xfId="5" applyFont="1" applyFill="1" applyBorder="1" applyProtection="1">
      <protection hidden="1"/>
    </xf>
    <xf numFmtId="0" fontId="47" fillId="15" borderId="8" xfId="5" applyFont="1" applyFill="1" applyBorder="1" applyAlignment="1" applyProtection="1">
      <alignment horizontal="center"/>
      <protection hidden="1"/>
    </xf>
    <xf numFmtId="0" fontId="47" fillId="15" borderId="1" xfId="5" applyFont="1" applyFill="1" applyBorder="1" applyProtection="1">
      <protection hidden="1"/>
    </xf>
    <xf numFmtId="0" fontId="45" fillId="15" borderId="0" xfId="5" applyFont="1" applyFill="1" applyBorder="1" applyAlignment="1" applyProtection="1">
      <alignment horizontal="center"/>
      <protection hidden="1"/>
    </xf>
    <xf numFmtId="2" fontId="51" fillId="15" borderId="2" xfId="5" applyNumberFormat="1" applyFont="1" applyFill="1" applyBorder="1" applyAlignment="1" applyProtection="1">
      <alignment horizontal="center" wrapText="1"/>
      <protection hidden="1"/>
    </xf>
    <xf numFmtId="0" fontId="45" fillId="15" borderId="1" xfId="5" applyFont="1" applyFill="1" applyBorder="1" applyProtection="1">
      <protection hidden="1"/>
    </xf>
    <xf numFmtId="2" fontId="51" fillId="15" borderId="2" xfId="5" applyNumberFormat="1" applyFont="1" applyFill="1" applyBorder="1" applyAlignment="1" applyProtection="1">
      <alignment horizontal="center"/>
      <protection hidden="1"/>
    </xf>
    <xf numFmtId="2" fontId="47" fillId="15" borderId="4" xfId="5" applyNumberFormat="1" applyFont="1" applyFill="1" applyBorder="1" applyAlignment="1" applyProtection="1">
      <alignment horizontal="center"/>
      <protection hidden="1"/>
    </xf>
    <xf numFmtId="0" fontId="45" fillId="15" borderId="20" xfId="0" applyFont="1" applyFill="1" applyBorder="1" applyAlignment="1" applyProtection="1">
      <alignment horizontal="left" vertical="center"/>
      <protection hidden="1"/>
    </xf>
    <xf numFmtId="0" fontId="45" fillId="15" borderId="9" xfId="0" applyFont="1" applyFill="1" applyBorder="1" applyAlignment="1" applyProtection="1">
      <alignment horizontal="left" vertical="center"/>
      <protection hidden="1"/>
    </xf>
    <xf numFmtId="0" fontId="45" fillId="15" borderId="2" xfId="5" applyFont="1" applyFill="1" applyBorder="1" applyAlignment="1" applyProtection="1">
      <alignment horizontal="center"/>
      <protection hidden="1"/>
    </xf>
    <xf numFmtId="2" fontId="47" fillId="15" borderId="9" xfId="5" applyNumberFormat="1" applyFont="1" applyFill="1" applyBorder="1" applyAlignment="1" applyProtection="1">
      <alignment horizontal="left"/>
      <protection hidden="1"/>
    </xf>
    <xf numFmtId="166" fontId="47" fillId="15" borderId="17" xfId="5" quotePrefix="1" applyNumberFormat="1" applyFont="1" applyFill="1" applyBorder="1" applyAlignment="1" applyProtection="1">
      <alignment horizontal="left" vertical="center"/>
      <protection hidden="1"/>
    </xf>
    <xf numFmtId="2" fontId="47" fillId="15" borderId="17" xfId="5" quotePrefix="1" applyNumberFormat="1" applyFont="1" applyFill="1" applyBorder="1" applyAlignment="1" applyProtection="1">
      <alignment horizontal="left" vertical="center"/>
      <protection hidden="1"/>
    </xf>
    <xf numFmtId="2" fontId="47" fillId="15" borderId="17" xfId="5" applyNumberFormat="1" applyFont="1" applyFill="1" applyBorder="1" applyAlignment="1" applyProtection="1">
      <alignment horizontal="left" vertical="center"/>
      <protection hidden="1"/>
    </xf>
    <xf numFmtId="2" fontId="47" fillId="15" borderId="10" xfId="5" applyNumberFormat="1" applyFont="1" applyFill="1" applyBorder="1" applyAlignment="1" applyProtection="1">
      <alignment horizontal="left"/>
      <protection hidden="1"/>
    </xf>
    <xf numFmtId="169" fontId="47" fillId="15" borderId="9" xfId="5" applyNumberFormat="1" applyFont="1" applyFill="1" applyBorder="1" applyAlignment="1" applyProtection="1">
      <alignment horizontal="left"/>
      <protection hidden="1"/>
    </xf>
    <xf numFmtId="0" fontId="47" fillId="15" borderId="1" xfId="5" applyFont="1" applyFill="1" applyBorder="1" applyAlignment="1" applyProtection="1">
      <alignment vertical="center"/>
      <protection hidden="1"/>
    </xf>
    <xf numFmtId="2" fontId="43" fillId="15" borderId="0" xfId="5" applyNumberFormat="1" applyFont="1" applyFill="1" applyBorder="1" applyAlignment="1" applyProtection="1">
      <alignment horizontal="center"/>
      <protection hidden="1"/>
    </xf>
    <xf numFmtId="0" fontId="47" fillId="15" borderId="1" xfId="0" applyFont="1" applyFill="1" applyBorder="1" applyProtection="1">
      <protection hidden="1"/>
    </xf>
    <xf numFmtId="0" fontId="47" fillId="15" borderId="21" xfId="5" applyFont="1" applyFill="1" applyBorder="1" applyAlignment="1" applyProtection="1">
      <alignment vertical="top" wrapText="1"/>
      <protection hidden="1"/>
    </xf>
    <xf numFmtId="0" fontId="43" fillId="15" borderId="0" xfId="0" applyFont="1" applyFill="1" applyBorder="1" applyAlignment="1" applyProtection="1">
      <protection hidden="1"/>
    </xf>
    <xf numFmtId="0" fontId="47" fillId="15" borderId="2" xfId="5" applyFont="1" applyFill="1" applyBorder="1" applyAlignment="1" applyProtection="1">
      <alignment horizontal="center"/>
      <protection hidden="1"/>
    </xf>
    <xf numFmtId="0" fontId="43" fillId="15" borderId="1" xfId="0" applyFont="1" applyFill="1" applyBorder="1" applyAlignment="1" applyProtection="1">
      <alignment vertical="center"/>
      <protection hidden="1"/>
    </xf>
    <xf numFmtId="0" fontId="47" fillId="15" borderId="34" xfId="5" applyFont="1" applyFill="1" applyBorder="1" applyAlignment="1" applyProtection="1">
      <alignment horizontal="left" vertical="center" wrapText="1"/>
      <protection hidden="1"/>
    </xf>
    <xf numFmtId="0" fontId="43" fillId="15" borderId="4" xfId="0" applyFont="1" applyFill="1" applyBorder="1" applyAlignment="1" applyProtection="1">
      <alignment horizontal="left" vertical="center" wrapText="1"/>
      <protection hidden="1"/>
    </xf>
    <xf numFmtId="0" fontId="47" fillId="15" borderId="23" xfId="0" applyFont="1" applyFill="1" applyBorder="1" applyAlignment="1" applyProtection="1">
      <protection hidden="1"/>
    </xf>
    <xf numFmtId="0" fontId="47" fillId="15" borderId="18" xfId="0" applyFont="1" applyFill="1" applyBorder="1" applyAlignment="1" applyProtection="1">
      <protection hidden="1"/>
    </xf>
    <xf numFmtId="0" fontId="47" fillId="15" borderId="24" xfId="0" applyFont="1" applyFill="1" applyBorder="1" applyAlignment="1" applyProtection="1">
      <protection hidden="1"/>
    </xf>
    <xf numFmtId="0" fontId="47" fillId="15" borderId="25" xfId="0" applyFont="1" applyFill="1" applyBorder="1" applyAlignment="1" applyProtection="1">
      <protection hidden="1"/>
    </xf>
    <xf numFmtId="0" fontId="45" fillId="15" borderId="9" xfId="5" applyFont="1" applyFill="1" applyBorder="1" applyAlignment="1" applyProtection="1">
      <alignment horizontal="center" vertical="center"/>
      <protection hidden="1"/>
    </xf>
    <xf numFmtId="0" fontId="45" fillId="15" borderId="22" xfId="5" applyFont="1" applyFill="1" applyBorder="1" applyAlignment="1" applyProtection="1">
      <alignment horizontal="center" vertical="center"/>
      <protection hidden="1"/>
    </xf>
    <xf numFmtId="0" fontId="45" fillId="15" borderId="17" xfId="0" applyFont="1" applyFill="1" applyBorder="1" applyAlignment="1" applyProtection="1">
      <alignment horizontal="left" vertical="center"/>
      <protection hidden="1"/>
    </xf>
    <xf numFmtId="0" fontId="45" fillId="15" borderId="35" xfId="0" applyFont="1" applyFill="1" applyBorder="1" applyAlignment="1" applyProtection="1">
      <alignment horizontal="left" vertical="center"/>
      <protection hidden="1"/>
    </xf>
    <xf numFmtId="0" fontId="45" fillId="15" borderId="36" xfId="0" applyFont="1" applyFill="1" applyBorder="1" applyAlignment="1" applyProtection="1">
      <alignment horizontal="left" vertical="center"/>
      <protection hidden="1"/>
    </xf>
    <xf numFmtId="0" fontId="59" fillId="14" borderId="0" xfId="4" applyFont="1" applyFill="1" applyAlignment="1" applyProtection="1">
      <alignment vertical="center"/>
      <protection hidden="1"/>
    </xf>
    <xf numFmtId="0" fontId="59" fillId="14" borderId="0" xfId="4" applyFont="1" applyFill="1" applyBorder="1" applyAlignment="1" applyProtection="1">
      <alignment vertical="center"/>
      <protection hidden="1"/>
    </xf>
    <xf numFmtId="0" fontId="59" fillId="14" borderId="0" xfId="4" quotePrefix="1" applyFont="1" applyFill="1" applyBorder="1" applyAlignment="1" applyProtection="1">
      <alignment vertical="center"/>
      <protection hidden="1"/>
    </xf>
    <xf numFmtId="2" fontId="52" fillId="3" borderId="36" xfId="4" applyNumberFormat="1" applyFont="1" applyFill="1" applyBorder="1" applyAlignment="1" applyProtection="1">
      <alignment horizontal="center" vertical="center"/>
      <protection hidden="1"/>
    </xf>
    <xf numFmtId="166" fontId="52" fillId="3" borderId="9" xfId="4" applyNumberFormat="1" applyFont="1" applyFill="1" applyBorder="1" applyAlignment="1" applyProtection="1">
      <alignment horizontal="center" vertical="center"/>
      <protection hidden="1"/>
    </xf>
    <xf numFmtId="2" fontId="52" fillId="3" borderId="9" xfId="4" applyNumberFormat="1" applyFont="1" applyFill="1" applyBorder="1" applyAlignment="1" applyProtection="1">
      <alignment horizontal="center" vertical="center"/>
      <protection hidden="1"/>
    </xf>
    <xf numFmtId="2" fontId="52" fillId="3" borderId="22" xfId="4" applyNumberFormat="1" applyFont="1" applyFill="1" applyBorder="1" applyAlignment="1" applyProtection="1">
      <alignment horizontal="center" vertical="center"/>
      <protection hidden="1"/>
    </xf>
    <xf numFmtId="2" fontId="52" fillId="4" borderId="37" xfId="4" applyNumberFormat="1" applyFont="1" applyFill="1" applyBorder="1" applyAlignment="1" applyProtection="1">
      <alignment horizontal="center" vertical="center"/>
      <protection hidden="1"/>
    </xf>
    <xf numFmtId="0" fontId="39" fillId="4" borderId="38" xfId="4" applyFill="1" applyBorder="1" applyProtection="1">
      <protection hidden="1"/>
    </xf>
    <xf numFmtId="0" fontId="39" fillId="4" borderId="18" xfId="4" applyFill="1" applyBorder="1" applyProtection="1">
      <protection hidden="1"/>
    </xf>
    <xf numFmtId="0" fontId="39" fillId="4" borderId="18" xfId="4" applyFill="1" applyBorder="1" applyAlignment="1" applyProtection="1">
      <alignment horizontal="center"/>
      <protection hidden="1"/>
    </xf>
    <xf numFmtId="167" fontId="52" fillId="4" borderId="16" xfId="4" applyNumberFormat="1" applyFont="1" applyFill="1" applyBorder="1" applyAlignment="1" applyProtection="1">
      <alignment horizontal="center" vertical="center"/>
      <protection hidden="1"/>
    </xf>
    <xf numFmtId="2" fontId="52" fillId="4" borderId="16" xfId="4" applyNumberFormat="1" applyFont="1" applyFill="1" applyBorder="1" applyAlignment="1" applyProtection="1">
      <alignment horizontal="center" vertical="center"/>
      <protection hidden="1"/>
    </xf>
    <xf numFmtId="167" fontId="52" fillId="4" borderId="39" xfId="4" applyNumberFormat="1" applyFont="1" applyFill="1" applyBorder="1" applyAlignment="1" applyProtection="1">
      <alignment horizontal="center" vertical="center"/>
      <protection hidden="1"/>
    </xf>
    <xf numFmtId="0" fontId="39" fillId="4" borderId="25" xfId="4" applyFill="1" applyBorder="1" applyProtection="1">
      <protection hidden="1"/>
    </xf>
    <xf numFmtId="0" fontId="47" fillId="0" borderId="2" xfId="0" quotePrefix="1" applyFont="1" applyFill="1" applyBorder="1" applyAlignment="1" applyProtection="1">
      <alignment horizontal="center"/>
      <protection locked="0"/>
    </xf>
    <xf numFmtId="0" fontId="64" fillId="15" borderId="17" xfId="0" applyFont="1" applyFill="1" applyBorder="1" applyAlignment="1" applyProtection="1">
      <alignment horizontal="center" vertical="center" wrapText="1"/>
      <protection hidden="1"/>
    </xf>
    <xf numFmtId="0" fontId="0" fillId="13" borderId="0" xfId="0" applyFill="1" applyProtection="1">
      <protection hidden="1"/>
    </xf>
    <xf numFmtId="0" fontId="45" fillId="15" borderId="0" xfId="5" applyFont="1" applyFill="1" applyAlignment="1" applyProtection="1">
      <alignment horizontal="center"/>
      <protection locked="0"/>
    </xf>
    <xf numFmtId="0" fontId="49" fillId="15" borderId="40" xfId="5" applyFont="1" applyFill="1" applyBorder="1" applyAlignment="1" applyProtection="1">
      <alignment horizontal="center" vertical="center" wrapText="1"/>
      <protection hidden="1"/>
    </xf>
    <xf numFmtId="0" fontId="49" fillId="15" borderId="28" xfId="5" applyFont="1" applyFill="1" applyBorder="1" applyAlignment="1" applyProtection="1">
      <alignment horizontal="center" vertical="center" wrapText="1"/>
      <protection hidden="1"/>
    </xf>
    <xf numFmtId="0" fontId="0" fillId="0" borderId="1" xfId="0" applyFill="1" applyBorder="1" applyProtection="1">
      <protection hidden="1"/>
    </xf>
    <xf numFmtId="0" fontId="0" fillId="5" borderId="1" xfId="0" applyFill="1" applyBorder="1" applyProtection="1">
      <protection hidden="1"/>
    </xf>
    <xf numFmtId="0" fontId="0" fillId="5" borderId="0" xfId="0" applyFill="1" applyBorder="1" applyProtection="1">
      <protection hidden="1"/>
    </xf>
    <xf numFmtId="2" fontId="47" fillId="15" borderId="26" xfId="5" applyNumberFormat="1" applyFont="1" applyFill="1" applyBorder="1" applyAlignment="1" applyProtection="1">
      <alignment horizontal="center" vertical="center"/>
      <protection hidden="1"/>
    </xf>
    <xf numFmtId="0" fontId="43" fillId="5" borderId="6" xfId="0" applyFont="1" applyFill="1" applyBorder="1" applyProtection="1">
      <protection hidden="1"/>
    </xf>
    <xf numFmtId="0" fontId="43" fillId="5" borderId="0" xfId="0" applyFont="1" applyFill="1" applyBorder="1" applyProtection="1">
      <protection hidden="1"/>
    </xf>
    <xf numFmtId="0" fontId="43" fillId="5" borderId="0" xfId="0" quotePrefix="1" applyFont="1" applyFill="1" applyBorder="1" applyProtection="1">
      <protection hidden="1"/>
    </xf>
    <xf numFmtId="0" fontId="43" fillId="11" borderId="0" xfId="0" applyFont="1" applyFill="1" applyBorder="1" applyProtection="1">
      <protection hidden="1"/>
    </xf>
    <xf numFmtId="0" fontId="54" fillId="0" borderId="44" xfId="0" applyFont="1" applyBorder="1" applyProtection="1">
      <protection hidden="1"/>
    </xf>
    <xf numFmtId="0" fontId="22" fillId="16" borderId="44" xfId="0" applyFont="1" applyFill="1" applyBorder="1" applyProtection="1">
      <protection hidden="1"/>
    </xf>
    <xf numFmtId="0" fontId="54" fillId="0" borderId="45" xfId="0" applyFont="1" applyBorder="1" applyProtection="1">
      <protection hidden="1"/>
    </xf>
    <xf numFmtId="0" fontId="54" fillId="6" borderId="30" xfId="0" applyFont="1" applyFill="1" applyBorder="1" applyProtection="1">
      <protection hidden="1"/>
    </xf>
    <xf numFmtId="0" fontId="54" fillId="6" borderId="31" xfId="0" applyFont="1" applyFill="1" applyBorder="1" applyProtection="1">
      <protection hidden="1"/>
    </xf>
    <xf numFmtId="0" fontId="55" fillId="6" borderId="31" xfId="0" applyFont="1" applyFill="1" applyBorder="1" applyProtection="1">
      <protection hidden="1"/>
    </xf>
    <xf numFmtId="0" fontId="54" fillId="0" borderId="31" xfId="0" applyFont="1" applyBorder="1" applyProtection="1">
      <protection hidden="1"/>
    </xf>
    <xf numFmtId="0" fontId="55" fillId="5" borderId="31" xfId="5" quotePrefix="1" applyFont="1" applyFill="1" applyBorder="1" applyProtection="1">
      <protection hidden="1"/>
    </xf>
    <xf numFmtId="0" fontId="46" fillId="5" borderId="31" xfId="5" applyFont="1" applyFill="1" applyBorder="1" applyAlignment="1" applyProtection="1">
      <protection hidden="1"/>
    </xf>
    <xf numFmtId="0" fontId="46" fillId="5" borderId="31" xfId="5" applyFont="1" applyFill="1" applyBorder="1" applyProtection="1">
      <protection hidden="1"/>
    </xf>
    <xf numFmtId="0" fontId="43" fillId="5" borderId="31" xfId="0" applyFont="1" applyFill="1" applyBorder="1" applyProtection="1">
      <protection hidden="1"/>
    </xf>
    <xf numFmtId="0" fontId="55" fillId="5" borderId="31" xfId="5" applyFont="1" applyFill="1" applyBorder="1" applyProtection="1">
      <protection hidden="1"/>
    </xf>
    <xf numFmtId="0" fontId="55" fillId="7" borderId="31" xfId="5" applyFont="1" applyFill="1" applyBorder="1" applyProtection="1">
      <protection hidden="1"/>
    </xf>
    <xf numFmtId="0" fontId="43" fillId="0" borderId="32" xfId="5" applyFont="1" applyBorder="1" applyAlignment="1" applyProtection="1">
      <alignment horizontal="center" vertical="top"/>
      <protection hidden="1"/>
    </xf>
    <xf numFmtId="0" fontId="43" fillId="0" borderId="30" xfId="0" applyFont="1" applyBorder="1" applyAlignment="1" applyProtection="1">
      <alignment horizontal="center"/>
      <protection hidden="1"/>
    </xf>
    <xf numFmtId="0" fontId="39" fillId="14" borderId="2" xfId="4" applyFill="1" applyBorder="1" applyProtection="1">
      <protection hidden="1"/>
    </xf>
    <xf numFmtId="168" fontId="52" fillId="3" borderId="2" xfId="4" applyNumberFormat="1" applyFont="1" applyFill="1" applyBorder="1" applyAlignment="1" applyProtection="1">
      <alignment horizontal="center" vertical="center"/>
      <protection hidden="1"/>
    </xf>
    <xf numFmtId="2" fontId="54" fillId="3" borderId="2" xfId="4" applyNumberFormat="1" applyFont="1" applyFill="1" applyBorder="1" applyAlignment="1" applyProtection="1">
      <alignment horizontal="center" vertical="center"/>
      <protection hidden="1"/>
    </xf>
    <xf numFmtId="2" fontId="52" fillId="3" borderId="2" xfId="5" applyNumberFormat="1" applyFont="1" applyFill="1" applyBorder="1" applyAlignment="1" applyProtection="1">
      <alignment horizontal="center" vertical="center"/>
      <protection hidden="1"/>
    </xf>
    <xf numFmtId="2" fontId="52" fillId="3" borderId="2" xfId="4" applyNumberFormat="1" applyFont="1" applyFill="1" applyBorder="1" applyAlignment="1" applyProtection="1">
      <alignment horizontal="center" vertical="center"/>
      <protection hidden="1"/>
    </xf>
    <xf numFmtId="167" fontId="52" fillId="3" borderId="2" xfId="4" applyNumberFormat="1" applyFont="1" applyFill="1" applyBorder="1" applyAlignment="1" applyProtection="1">
      <alignment horizontal="center" vertical="center"/>
      <protection hidden="1"/>
    </xf>
    <xf numFmtId="0" fontId="39" fillId="3" borderId="0" xfId="4" applyFill="1" applyProtection="1">
      <protection hidden="1"/>
    </xf>
    <xf numFmtId="0" fontId="39" fillId="0" borderId="0" xfId="4" applyFill="1" applyProtection="1">
      <protection hidden="1"/>
    </xf>
    <xf numFmtId="0" fontId="43" fillId="17" borderId="0" xfId="5" applyFont="1" applyFill="1" applyProtection="1">
      <protection hidden="1"/>
    </xf>
    <xf numFmtId="0" fontId="67" fillId="17" borderId="0" xfId="5" applyFont="1" applyFill="1" applyAlignment="1" applyProtection="1">
      <alignment vertical="center"/>
      <protection hidden="1"/>
    </xf>
    <xf numFmtId="0" fontId="48" fillId="17" borderId="5" xfId="5" applyFont="1" applyFill="1" applyBorder="1" applyAlignment="1" applyProtection="1">
      <alignment vertical="center"/>
      <protection hidden="1"/>
    </xf>
    <xf numFmtId="0" fontId="67" fillId="17" borderId="6" xfId="5" applyFont="1" applyFill="1" applyBorder="1" applyAlignment="1" applyProtection="1">
      <alignment horizontal="center" vertical="center"/>
      <protection hidden="1"/>
    </xf>
    <xf numFmtId="0" fontId="67" fillId="17" borderId="7" xfId="5" applyFont="1" applyFill="1" applyBorder="1" applyAlignment="1" applyProtection="1">
      <alignment horizontal="center" vertical="center"/>
      <protection hidden="1"/>
    </xf>
    <xf numFmtId="0" fontId="45" fillId="0" borderId="0" xfId="5" applyFont="1" applyProtection="1">
      <protection hidden="1"/>
    </xf>
    <xf numFmtId="165" fontId="46" fillId="6" borderId="0" xfId="5" applyNumberFormat="1" applyFont="1" applyFill="1" applyBorder="1" applyAlignment="1" applyProtection="1">
      <alignment horizontal="center"/>
      <protection hidden="1"/>
    </xf>
    <xf numFmtId="0" fontId="68" fillId="17" borderId="0" xfId="0" applyFont="1" applyFill="1"/>
    <xf numFmtId="0" fontId="45" fillId="15" borderId="2" xfId="5" applyFont="1" applyFill="1" applyBorder="1" applyAlignment="1" applyProtection="1">
      <alignment horizontal="center" vertical="center"/>
      <protection hidden="1"/>
    </xf>
    <xf numFmtId="0" fontId="47" fillId="0" borderId="2" xfId="0" quotePrefix="1" applyFont="1" applyFill="1" applyBorder="1" applyAlignment="1" applyProtection="1">
      <alignment horizontal="center" vertical="center" wrapText="1"/>
      <protection locked="0"/>
    </xf>
    <xf numFmtId="0" fontId="47" fillId="0" borderId="2" xfId="0" applyFont="1" applyFill="1" applyBorder="1" applyAlignment="1" applyProtection="1">
      <alignment horizontal="center" vertical="center" wrapText="1"/>
      <protection locked="0"/>
    </xf>
    <xf numFmtId="2" fontId="47" fillId="15" borderId="10" xfId="5" applyNumberFormat="1" applyFont="1" applyFill="1" applyBorder="1" applyAlignment="1" applyProtection="1">
      <alignment horizontal="left" vertical="center"/>
      <protection hidden="1"/>
    </xf>
    <xf numFmtId="0" fontId="44" fillId="15" borderId="7" xfId="5" applyFont="1" applyFill="1" applyBorder="1" applyAlignment="1" applyProtection="1">
      <alignment horizontal="center" vertical="center"/>
      <protection hidden="1"/>
    </xf>
    <xf numFmtId="0" fontId="45" fillId="15" borderId="8" xfId="5" applyFont="1" applyFill="1" applyBorder="1" applyAlignment="1" applyProtection="1">
      <alignment horizontal="center" vertical="center"/>
      <protection hidden="1"/>
    </xf>
    <xf numFmtId="0" fontId="45" fillId="15" borderId="13" xfId="5" applyFont="1" applyFill="1" applyBorder="1" applyAlignment="1" applyProtection="1">
      <alignment horizontal="center" vertical="center"/>
      <protection hidden="1"/>
    </xf>
    <xf numFmtId="0" fontId="43" fillId="15" borderId="8" xfId="0" applyFont="1" applyFill="1" applyBorder="1" applyAlignment="1" applyProtection="1">
      <alignment horizontal="center" vertical="center"/>
      <protection hidden="1"/>
    </xf>
    <xf numFmtId="2" fontId="47" fillId="15" borderId="8" xfId="5" applyNumberFormat="1" applyFont="1" applyFill="1" applyBorder="1" applyAlignment="1" applyProtection="1">
      <alignment horizontal="center" vertical="center"/>
      <protection hidden="1"/>
    </xf>
    <xf numFmtId="0" fontId="47" fillId="15" borderId="8" xfId="5" applyFont="1" applyFill="1" applyBorder="1" applyAlignment="1" applyProtection="1">
      <alignment horizontal="center" vertical="center"/>
      <protection hidden="1"/>
    </xf>
    <xf numFmtId="0" fontId="43" fillId="15" borderId="8" xfId="5" applyFont="1" applyFill="1" applyBorder="1" applyAlignment="1" applyProtection="1">
      <alignment horizontal="center" vertical="center"/>
      <protection hidden="1"/>
    </xf>
    <xf numFmtId="2" fontId="47" fillId="15" borderId="9" xfId="5" applyNumberFormat="1" applyFont="1" applyFill="1" applyBorder="1" applyAlignment="1" applyProtection="1">
      <alignment horizontal="left" vertical="center"/>
      <protection hidden="1"/>
    </xf>
    <xf numFmtId="169" fontId="47" fillId="15" borderId="9" xfId="5" applyNumberFormat="1" applyFont="1" applyFill="1" applyBorder="1" applyAlignment="1" applyProtection="1">
      <alignment horizontal="left" vertical="center"/>
      <protection hidden="1"/>
    </xf>
    <xf numFmtId="0" fontId="45" fillId="15" borderId="8" xfId="5" applyFont="1" applyFill="1" applyBorder="1" applyAlignment="1" applyProtection="1">
      <alignment horizontal="center" vertical="center" wrapText="1"/>
      <protection hidden="1"/>
    </xf>
    <xf numFmtId="0" fontId="43" fillId="15" borderId="8" xfId="0" applyFont="1" applyFill="1" applyBorder="1" applyAlignment="1" applyProtection="1">
      <alignment vertical="center"/>
      <protection hidden="1"/>
    </xf>
    <xf numFmtId="0" fontId="43" fillId="15" borderId="8" xfId="5" applyFont="1" applyFill="1" applyBorder="1" applyAlignment="1" applyProtection="1">
      <alignment vertical="center"/>
      <protection hidden="1"/>
    </xf>
    <xf numFmtId="0" fontId="47" fillId="15" borderId="9" xfId="5" applyFont="1" applyFill="1" applyBorder="1" applyAlignment="1" applyProtection="1">
      <alignment horizontal="center" vertical="center"/>
      <protection hidden="1"/>
    </xf>
    <xf numFmtId="2" fontId="47" fillId="15" borderId="14" xfId="5" applyNumberFormat="1" applyFont="1" applyFill="1" applyBorder="1" applyAlignment="1" applyProtection="1">
      <alignment horizontal="center" vertical="center"/>
      <protection hidden="1"/>
    </xf>
    <xf numFmtId="165" fontId="47" fillId="15" borderId="9" xfId="5" applyNumberFormat="1" applyFont="1" applyFill="1" applyBorder="1" applyAlignment="1" applyProtection="1">
      <alignment horizontal="left" vertical="center"/>
      <protection hidden="1"/>
    </xf>
    <xf numFmtId="2" fontId="47" fillId="15" borderId="22" xfId="5" applyNumberFormat="1" applyFont="1" applyFill="1" applyBorder="1" applyAlignment="1" applyProtection="1">
      <alignment horizontal="left" vertical="center"/>
      <protection hidden="1"/>
    </xf>
    <xf numFmtId="2" fontId="47" fillId="15" borderId="46" xfId="5" applyNumberFormat="1" applyFont="1" applyFill="1" applyBorder="1" applyAlignment="1" applyProtection="1">
      <alignment horizontal="left" vertical="center"/>
      <protection hidden="1"/>
    </xf>
    <xf numFmtId="0" fontId="43" fillId="0" borderId="0" xfId="5" applyFont="1" applyAlignment="1" applyProtection="1">
      <alignment vertical="center"/>
      <protection hidden="1"/>
    </xf>
    <xf numFmtId="0" fontId="43" fillId="0" borderId="0" xfId="5" applyFont="1" applyAlignment="1" applyProtection="1">
      <alignment horizontal="center" vertical="center"/>
      <protection hidden="1"/>
    </xf>
    <xf numFmtId="0" fontId="44" fillId="15" borderId="6" xfId="5" applyFont="1" applyFill="1" applyBorder="1" applyAlignment="1" applyProtection="1">
      <alignment horizontal="center" vertical="center"/>
      <protection hidden="1"/>
    </xf>
    <xf numFmtId="0" fontId="47" fillId="15" borderId="0" xfId="0" applyFont="1" applyFill="1" applyBorder="1" applyAlignment="1" applyProtection="1">
      <alignment vertical="center"/>
      <protection hidden="1"/>
    </xf>
    <xf numFmtId="0" fontId="47" fillId="15" borderId="15" xfId="0" applyFont="1" applyFill="1" applyBorder="1" applyAlignment="1" applyProtection="1">
      <alignment vertical="center"/>
      <protection hidden="1"/>
    </xf>
    <xf numFmtId="0" fontId="43" fillId="15" borderId="0" xfId="0" applyFont="1" applyFill="1" applyBorder="1" applyAlignment="1" applyProtection="1">
      <alignment horizontal="center" vertical="center"/>
      <protection hidden="1"/>
    </xf>
    <xf numFmtId="2" fontId="47" fillId="15" borderId="0" xfId="5" applyNumberFormat="1" applyFont="1" applyFill="1" applyBorder="1" applyAlignment="1" applyProtection="1">
      <alignment horizontal="center" vertical="center"/>
      <protection hidden="1"/>
    </xf>
    <xf numFmtId="0" fontId="47" fillId="15" borderId="0" xfId="5" applyFont="1" applyFill="1" applyBorder="1" applyAlignment="1" applyProtection="1">
      <alignment vertical="center"/>
      <protection hidden="1"/>
    </xf>
    <xf numFmtId="0" fontId="45" fillId="15" borderId="0" xfId="5" applyFont="1" applyFill="1" applyBorder="1" applyAlignment="1" applyProtection="1">
      <alignment horizontal="center" vertical="center"/>
      <protection hidden="1"/>
    </xf>
    <xf numFmtId="2" fontId="47" fillId="0" borderId="2" xfId="5" applyNumberFormat="1" applyFont="1" applyFill="1" applyBorder="1" applyAlignment="1" applyProtection="1">
      <alignment horizontal="center" vertical="center"/>
      <protection locked="0"/>
    </xf>
    <xf numFmtId="0" fontId="45" fillId="15" borderId="0" xfId="5" applyFont="1" applyFill="1" applyAlignment="1" applyProtection="1">
      <alignment horizontal="center" vertical="center"/>
      <protection locked="0"/>
    </xf>
    <xf numFmtId="0" fontId="47" fillId="0" borderId="2" xfId="0" applyFont="1" applyFill="1" applyBorder="1" applyAlignment="1" applyProtection="1">
      <alignment horizontal="center" vertical="center"/>
      <protection locked="0"/>
    </xf>
    <xf numFmtId="0" fontId="40" fillId="15" borderId="0" xfId="1" applyFont="1" applyFill="1" applyBorder="1" applyAlignment="1" applyProtection="1">
      <alignment horizontal="center" vertical="center"/>
      <protection hidden="1"/>
    </xf>
    <xf numFmtId="0" fontId="43" fillId="15" borderId="0" xfId="0" applyFont="1" applyFill="1" applyBorder="1" applyAlignment="1" applyProtection="1">
      <alignment vertical="center"/>
      <protection hidden="1"/>
    </xf>
    <xf numFmtId="2" fontId="47" fillId="15" borderId="4" xfId="5" applyNumberFormat="1" applyFont="1" applyFill="1" applyBorder="1" applyAlignment="1" applyProtection="1">
      <alignment horizontal="center" vertical="center"/>
      <protection hidden="1"/>
    </xf>
    <xf numFmtId="165" fontId="47" fillId="15" borderId="2" xfId="5" applyNumberFormat="1" applyFont="1" applyFill="1" applyBorder="1" applyAlignment="1" applyProtection="1">
      <alignment horizontal="center" vertical="center"/>
      <protection hidden="1"/>
    </xf>
    <xf numFmtId="2" fontId="47" fillId="0" borderId="12" xfId="5" applyNumberFormat="1" applyFont="1" applyFill="1" applyBorder="1" applyAlignment="1" applyProtection="1">
      <alignment horizontal="center" vertical="center"/>
      <protection locked="0"/>
    </xf>
    <xf numFmtId="2" fontId="47" fillId="0" borderId="47" xfId="5" applyNumberFormat="1" applyFont="1" applyFill="1" applyBorder="1" applyAlignment="1" applyProtection="1">
      <alignment horizontal="center" vertical="center"/>
      <protection locked="0"/>
    </xf>
    <xf numFmtId="0" fontId="45" fillId="15" borderId="0" xfId="5" applyFont="1" applyFill="1" applyAlignment="1" applyProtection="1">
      <alignment horizontal="center" vertical="center"/>
      <protection hidden="1"/>
    </xf>
    <xf numFmtId="0" fontId="45" fillId="15" borderId="39" xfId="5" applyFont="1" applyFill="1" applyBorder="1" applyAlignment="1" applyProtection="1">
      <alignment horizontal="center" vertical="center"/>
      <protection hidden="1"/>
    </xf>
    <xf numFmtId="0" fontId="13" fillId="5" borderId="0" xfId="0" applyFont="1" applyFill="1" applyBorder="1" applyProtection="1">
      <protection hidden="1"/>
    </xf>
    <xf numFmtId="1" fontId="49" fillId="0" borderId="2" xfId="5" quotePrefix="1" applyNumberFormat="1" applyFont="1" applyFill="1" applyBorder="1" applyAlignment="1" applyProtection="1">
      <alignment horizontal="center" vertical="center" wrapText="1"/>
      <protection locked="0"/>
    </xf>
    <xf numFmtId="0" fontId="0" fillId="17" borderId="0" xfId="0" applyFill="1"/>
    <xf numFmtId="0" fontId="47" fillId="15" borderId="23" xfId="5" applyFont="1" applyFill="1" applyBorder="1" applyAlignment="1" applyProtection="1">
      <alignment horizontal="left" vertical="center" wrapText="1"/>
      <protection hidden="1"/>
    </xf>
    <xf numFmtId="0" fontId="47" fillId="14" borderId="0" xfId="5" applyFont="1" applyFill="1" applyBorder="1" applyAlignment="1" applyProtection="1">
      <alignment horizontal="left" vertical="center" wrapText="1"/>
      <protection hidden="1"/>
    </xf>
    <xf numFmtId="0" fontId="45" fillId="14" borderId="0" xfId="0" applyFont="1" applyFill="1" applyBorder="1" applyAlignment="1" applyProtection="1">
      <alignment horizontal="left" vertical="center"/>
      <protection hidden="1"/>
    </xf>
    <xf numFmtId="0" fontId="45" fillId="14" borderId="0" xfId="5" applyFont="1" applyFill="1" applyBorder="1" applyAlignment="1" applyProtection="1">
      <alignment horizontal="center" vertical="center"/>
      <protection hidden="1"/>
    </xf>
    <xf numFmtId="0" fontId="71" fillId="14" borderId="0" xfId="2" applyFont="1" applyFill="1" applyBorder="1" applyAlignment="1" applyProtection="1">
      <alignment horizontal="center"/>
      <protection hidden="1"/>
    </xf>
    <xf numFmtId="0" fontId="47" fillId="14" borderId="0" xfId="5" applyFont="1" applyFill="1" applyBorder="1" applyAlignment="1" applyProtection="1">
      <alignment horizontal="center" vertical="center" wrapText="1"/>
      <protection hidden="1"/>
    </xf>
    <xf numFmtId="2" fontId="51" fillId="14" borderId="0" xfId="5" applyNumberFormat="1" applyFont="1" applyFill="1" applyBorder="1" applyAlignment="1" applyProtection="1">
      <alignment horizontal="center" vertical="center"/>
      <protection hidden="1"/>
    </xf>
    <xf numFmtId="2" fontId="47" fillId="14" borderId="0" xfId="5" applyNumberFormat="1" applyFont="1" applyFill="1" applyBorder="1" applyAlignment="1" applyProtection="1">
      <alignment horizontal="center" vertical="center"/>
      <protection hidden="1"/>
    </xf>
    <xf numFmtId="0" fontId="47" fillId="14" borderId="0" xfId="5" applyFont="1" applyFill="1" applyBorder="1" applyAlignment="1" applyProtection="1">
      <alignment horizontal="center" vertical="center"/>
      <protection hidden="1"/>
    </xf>
    <xf numFmtId="1" fontId="45" fillId="14" borderId="0" xfId="5" applyNumberFormat="1" applyFont="1" applyFill="1" applyBorder="1" applyAlignment="1" applyProtection="1">
      <alignment horizontal="left" vertical="center"/>
      <protection hidden="1"/>
    </xf>
    <xf numFmtId="170" fontId="47" fillId="14" borderId="0" xfId="5" quotePrefix="1" applyNumberFormat="1" applyFont="1" applyFill="1" applyBorder="1" applyAlignment="1" applyProtection="1">
      <alignment horizontal="left" vertical="center"/>
      <protection hidden="1"/>
    </xf>
    <xf numFmtId="170" fontId="47" fillId="14" borderId="0" xfId="5" applyNumberFormat="1" applyFont="1" applyFill="1" applyBorder="1" applyAlignment="1" applyProtection="1">
      <alignment horizontal="left" vertical="center"/>
      <protection hidden="1"/>
    </xf>
    <xf numFmtId="2" fontId="47" fillId="14" borderId="0" xfId="5" quotePrefix="1" applyNumberFormat="1" applyFont="1" applyFill="1" applyBorder="1" applyAlignment="1" applyProtection="1">
      <alignment horizontal="left" vertical="center"/>
      <protection hidden="1"/>
    </xf>
    <xf numFmtId="2" fontId="47" fillId="14" borderId="0" xfId="5" applyNumberFormat="1" applyFont="1" applyFill="1" applyBorder="1" applyAlignment="1" applyProtection="1">
      <alignment horizontal="left" vertical="center"/>
      <protection hidden="1"/>
    </xf>
    <xf numFmtId="164" fontId="47" fillId="14" borderId="0" xfId="5" applyNumberFormat="1" applyFont="1" applyFill="1" applyBorder="1" applyAlignment="1" applyProtection="1">
      <alignment horizontal="left" vertical="center"/>
      <protection hidden="1"/>
    </xf>
    <xf numFmtId="169" fontId="47" fillId="14" borderId="0" xfId="5" applyNumberFormat="1" applyFont="1" applyFill="1" applyBorder="1" applyAlignment="1" applyProtection="1">
      <alignment horizontal="left" vertical="center"/>
      <protection hidden="1"/>
    </xf>
    <xf numFmtId="0" fontId="45" fillId="14" borderId="16" xfId="0" applyFont="1" applyFill="1" applyBorder="1" applyAlignment="1" applyProtection="1">
      <alignment horizontal="left" vertical="center"/>
      <protection hidden="1"/>
    </xf>
    <xf numFmtId="170" fontId="45" fillId="14" borderId="16" xfId="5" applyNumberFormat="1" applyFont="1" applyFill="1" applyBorder="1" applyAlignment="1" applyProtection="1">
      <alignment horizontal="left" vertical="center"/>
      <protection hidden="1"/>
    </xf>
    <xf numFmtId="170" fontId="45" fillId="14" borderId="4" xfId="5" quotePrefix="1" applyNumberFormat="1" applyFont="1" applyFill="1" applyBorder="1" applyAlignment="1" applyProtection="1">
      <alignment horizontal="left" vertical="center"/>
      <protection hidden="1"/>
    </xf>
    <xf numFmtId="2" fontId="45" fillId="14" borderId="4" xfId="5" quotePrefix="1" applyNumberFormat="1" applyFont="1" applyFill="1" applyBorder="1" applyAlignment="1" applyProtection="1">
      <alignment horizontal="left" vertical="center"/>
      <protection hidden="1"/>
    </xf>
    <xf numFmtId="2" fontId="45" fillId="14" borderId="4" xfId="5" applyNumberFormat="1" applyFont="1" applyFill="1" applyBorder="1" applyAlignment="1" applyProtection="1">
      <alignment horizontal="left" vertical="center"/>
      <protection hidden="1"/>
    </xf>
    <xf numFmtId="170" fontId="45" fillId="14" borderId="4" xfId="5" applyNumberFormat="1" applyFont="1" applyFill="1" applyBorder="1" applyAlignment="1" applyProtection="1">
      <alignment horizontal="left" vertical="center"/>
      <protection hidden="1"/>
    </xf>
    <xf numFmtId="2" fontId="45" fillId="14" borderId="0" xfId="5" applyNumberFormat="1" applyFont="1" applyFill="1" applyBorder="1" applyAlignment="1" applyProtection="1">
      <alignment horizontal="left" vertical="center"/>
      <protection hidden="1"/>
    </xf>
    <xf numFmtId="170" fontId="45" fillId="14" borderId="0" xfId="5" applyNumberFormat="1" applyFont="1" applyFill="1" applyBorder="1" applyAlignment="1" applyProtection="1">
      <alignment horizontal="left" vertical="center"/>
      <protection hidden="1"/>
    </xf>
    <xf numFmtId="0" fontId="45" fillId="14" borderId="0" xfId="5" applyFont="1" applyFill="1" applyBorder="1" applyAlignment="1" applyProtection="1">
      <alignment horizontal="center" vertical="center" wrapText="1"/>
      <protection hidden="1"/>
    </xf>
    <xf numFmtId="0" fontId="63" fillId="14" borderId="0" xfId="2" applyFont="1" applyFill="1" applyBorder="1" applyAlignment="1" applyProtection="1">
      <alignment horizontal="center"/>
      <protection hidden="1"/>
    </xf>
    <xf numFmtId="0" fontId="45" fillId="14" borderId="0" xfId="0" applyFont="1" applyFill="1" applyBorder="1" applyAlignment="1" applyProtection="1">
      <alignment horizontal="center"/>
      <protection hidden="1"/>
    </xf>
    <xf numFmtId="0" fontId="64" fillId="14" borderId="0" xfId="0" applyFont="1" applyFill="1" applyBorder="1" applyAlignment="1" applyProtection="1">
      <alignment horizontal="center" vertical="center" wrapText="1"/>
      <protection hidden="1"/>
    </xf>
    <xf numFmtId="1" fontId="47" fillId="14" borderId="0" xfId="5" applyNumberFormat="1" applyFont="1" applyFill="1" applyBorder="1" applyAlignment="1" applyProtection="1">
      <alignment horizontal="left" vertical="center"/>
      <protection hidden="1"/>
    </xf>
    <xf numFmtId="165" fontId="47" fillId="14" borderId="0" xfId="5" applyNumberFormat="1" applyFont="1" applyFill="1" applyBorder="1" applyAlignment="1" applyProtection="1">
      <alignment horizontal="left" vertical="center"/>
      <protection hidden="1"/>
    </xf>
    <xf numFmtId="1" fontId="45" fillId="13" borderId="60" xfId="5" applyNumberFormat="1" applyFont="1" applyFill="1" applyBorder="1" applyAlignment="1" applyProtection="1">
      <alignment horizontal="left" vertical="center"/>
      <protection hidden="1"/>
    </xf>
    <xf numFmtId="170" fontId="47" fillId="13" borderId="60" xfId="5" applyNumberFormat="1" applyFont="1" applyFill="1" applyBorder="1" applyAlignment="1" applyProtection="1">
      <alignment horizontal="left" vertical="center"/>
      <protection hidden="1"/>
    </xf>
    <xf numFmtId="2" fontId="47" fillId="13" borderId="60" xfId="5" quotePrefix="1" applyNumberFormat="1" applyFont="1" applyFill="1" applyBorder="1" applyAlignment="1" applyProtection="1">
      <alignment horizontal="left" vertical="center"/>
      <protection hidden="1"/>
    </xf>
    <xf numFmtId="2" fontId="47" fillId="13" borderId="60" xfId="5" applyNumberFormat="1" applyFont="1" applyFill="1" applyBorder="1" applyAlignment="1" applyProtection="1">
      <alignment horizontal="left" vertical="center"/>
      <protection hidden="1"/>
    </xf>
    <xf numFmtId="164" fontId="47" fillId="13" borderId="60" xfId="5" applyNumberFormat="1" applyFont="1" applyFill="1" applyBorder="1" applyAlignment="1" applyProtection="1">
      <alignment horizontal="left" vertical="center"/>
      <protection hidden="1"/>
    </xf>
    <xf numFmtId="0" fontId="45" fillId="13" borderId="60" xfId="0" applyFont="1" applyFill="1" applyBorder="1" applyAlignment="1" applyProtection="1">
      <alignment horizontal="left" vertical="center"/>
      <protection hidden="1"/>
    </xf>
    <xf numFmtId="0" fontId="51" fillId="14" borderId="5" xfId="6" applyFont="1" applyFill="1" applyBorder="1" applyAlignment="1" applyProtection="1">
      <alignment vertical="top" wrapText="1"/>
      <protection hidden="1"/>
    </xf>
    <xf numFmtId="0" fontId="45" fillId="0" borderId="0" xfId="0" applyFont="1" applyAlignment="1" applyProtection="1">
      <protection hidden="1"/>
    </xf>
    <xf numFmtId="0" fontId="51" fillId="14" borderId="0" xfId="6" applyFont="1" applyFill="1" applyBorder="1" applyAlignment="1" applyProtection="1">
      <alignment vertical="top" wrapText="1"/>
      <protection hidden="1"/>
    </xf>
    <xf numFmtId="0" fontId="45" fillId="14" borderId="0" xfId="0" applyFont="1" applyFill="1" applyBorder="1" applyAlignment="1" applyProtection="1">
      <alignment horizontal="left" vertical="center" wrapText="1"/>
      <protection hidden="1"/>
    </xf>
    <xf numFmtId="0" fontId="62" fillId="17" borderId="0" xfId="5" applyFont="1" applyFill="1" applyProtection="1">
      <protection hidden="1"/>
    </xf>
    <xf numFmtId="0" fontId="62" fillId="14" borderId="0" xfId="5" applyFont="1" applyFill="1" applyBorder="1" applyAlignment="1" applyProtection="1">
      <alignment horizontal="center" vertical="center"/>
      <protection hidden="1"/>
    </xf>
    <xf numFmtId="0" fontId="62" fillId="14" borderId="0" xfId="0" applyFont="1" applyFill="1" applyAlignment="1">
      <alignment vertical="center"/>
    </xf>
    <xf numFmtId="0" fontId="45" fillId="14" borderId="0" xfId="0" applyFont="1" applyFill="1" applyBorder="1" applyAlignment="1" applyProtection="1">
      <alignment horizontal="center" vertical="center"/>
      <protection hidden="1"/>
    </xf>
    <xf numFmtId="0" fontId="45" fillId="0" borderId="0" xfId="5" applyFont="1" applyFill="1" applyBorder="1" applyProtection="1">
      <protection hidden="1"/>
    </xf>
    <xf numFmtId="0" fontId="45" fillId="14" borderId="0" xfId="0" applyFont="1" applyFill="1" applyBorder="1" applyAlignment="1" applyProtection="1">
      <alignment horizontal="center" wrapText="1"/>
      <protection hidden="1"/>
    </xf>
    <xf numFmtId="0" fontId="62" fillId="14" borderId="0" xfId="0" applyFont="1" applyFill="1" applyBorder="1" applyAlignment="1" applyProtection="1">
      <alignment horizontal="center"/>
      <protection hidden="1"/>
    </xf>
    <xf numFmtId="0" fontId="45" fillId="14" borderId="0" xfId="5" applyFont="1" applyFill="1" applyAlignment="1" applyProtection="1">
      <alignment horizontal="center" vertical="center"/>
      <protection hidden="1"/>
    </xf>
    <xf numFmtId="0" fontId="45" fillId="14" borderId="0" xfId="0" applyFont="1" applyFill="1" applyBorder="1" applyAlignment="1" applyProtection="1">
      <alignment wrapText="1"/>
      <protection hidden="1"/>
    </xf>
    <xf numFmtId="0" fontId="45" fillId="15" borderId="1" xfId="0" applyFont="1" applyFill="1" applyBorder="1" applyAlignment="1" applyProtection="1">
      <alignment wrapText="1"/>
      <protection hidden="1"/>
    </xf>
    <xf numFmtId="0" fontId="51" fillId="0" borderId="2" xfId="5" quotePrefix="1" applyFont="1" applyFill="1" applyBorder="1" applyAlignment="1" applyProtection="1">
      <alignment horizontal="center" vertical="center" wrapText="1"/>
      <protection locked="0"/>
    </xf>
    <xf numFmtId="0" fontId="51" fillId="0" borderId="33" xfId="5" applyFont="1" applyFill="1" applyBorder="1" applyAlignment="1" applyProtection="1">
      <alignment horizontal="center" vertical="center" wrapText="1"/>
      <protection locked="0"/>
    </xf>
    <xf numFmtId="0" fontId="45" fillId="0" borderId="0" xfId="5" applyFont="1" applyAlignment="1" applyProtection="1">
      <alignment horizontal="center" vertical="center"/>
      <protection hidden="1"/>
    </xf>
    <xf numFmtId="0" fontId="45" fillId="14" borderId="16" xfId="0" applyFont="1" applyFill="1" applyBorder="1" applyAlignment="1" applyProtection="1">
      <alignment horizontal="center" wrapText="1"/>
      <protection hidden="1"/>
    </xf>
    <xf numFmtId="0" fontId="62" fillId="14" borderId="4" xfId="0" applyFont="1" applyFill="1" applyBorder="1" applyAlignment="1" applyProtection="1">
      <alignment horizontal="center"/>
      <protection hidden="1"/>
    </xf>
    <xf numFmtId="0" fontId="45" fillId="14" borderId="16" xfId="0" applyFont="1" applyFill="1" applyBorder="1" applyAlignment="1" applyProtection="1">
      <alignment wrapText="1"/>
      <protection hidden="1"/>
    </xf>
    <xf numFmtId="0" fontId="45" fillId="15" borderId="18" xfId="0" applyFont="1" applyFill="1" applyBorder="1" applyAlignment="1" applyProtection="1">
      <protection hidden="1"/>
    </xf>
    <xf numFmtId="0" fontId="45" fillId="17" borderId="0" xfId="5" applyFont="1" applyFill="1" applyAlignment="1" applyProtection="1">
      <alignment vertical="center"/>
      <protection hidden="1"/>
    </xf>
    <xf numFmtId="0" fontId="45" fillId="14" borderId="0" xfId="0" applyFont="1" applyFill="1" applyBorder="1" applyAlignment="1" applyProtection="1">
      <alignment vertical="center"/>
      <protection hidden="1"/>
    </xf>
    <xf numFmtId="0" fontId="45" fillId="14" borderId="0" xfId="5" applyFont="1" applyFill="1" applyBorder="1" applyAlignment="1" applyProtection="1">
      <alignment vertical="center"/>
      <protection hidden="1"/>
    </xf>
    <xf numFmtId="0" fontId="51" fillId="14" borderId="0" xfId="5" applyFont="1" applyFill="1" applyBorder="1" applyAlignment="1" applyProtection="1">
      <alignment horizontal="center" vertical="center"/>
      <protection hidden="1"/>
    </xf>
    <xf numFmtId="0" fontId="45" fillId="14" borderId="0" xfId="5" applyFont="1" applyFill="1" applyAlignment="1" applyProtection="1">
      <alignment vertical="center"/>
      <protection hidden="1"/>
    </xf>
    <xf numFmtId="0" fontId="45" fillId="13" borderId="60" xfId="5" applyFont="1" applyFill="1" applyBorder="1" applyAlignment="1" applyProtection="1">
      <alignment horizontal="left" vertical="center"/>
      <protection hidden="1"/>
    </xf>
    <xf numFmtId="0" fontId="13" fillId="5" borderId="6" xfId="0" applyFont="1" applyFill="1" applyBorder="1" applyProtection="1">
      <protection hidden="1"/>
    </xf>
    <xf numFmtId="0" fontId="22" fillId="5" borderId="0" xfId="0" applyFont="1" applyFill="1" applyBorder="1" applyProtection="1">
      <protection hidden="1"/>
    </xf>
    <xf numFmtId="1" fontId="45" fillId="14" borderId="60" xfId="5" applyNumberFormat="1" applyFont="1" applyFill="1" applyBorder="1" applyAlignment="1" applyProtection="1">
      <alignment horizontal="left" vertical="center"/>
      <protection hidden="1"/>
    </xf>
    <xf numFmtId="170" fontId="47" fillId="14" borderId="60" xfId="5" quotePrefix="1" applyNumberFormat="1" applyFont="1" applyFill="1" applyBorder="1" applyAlignment="1" applyProtection="1">
      <alignment horizontal="left" vertical="center"/>
      <protection hidden="1"/>
    </xf>
    <xf numFmtId="170" fontId="47" fillId="14" borderId="60" xfId="5" applyNumberFormat="1" applyFont="1" applyFill="1" applyBorder="1" applyAlignment="1" applyProtection="1">
      <alignment horizontal="left" vertical="center"/>
      <protection hidden="1"/>
    </xf>
    <xf numFmtId="0" fontId="47" fillId="13" borderId="60" xfId="0" applyFont="1" applyFill="1" applyBorder="1" applyAlignment="1" applyProtection="1">
      <alignment vertical="center"/>
      <protection hidden="1"/>
    </xf>
    <xf numFmtId="0" fontId="47" fillId="13" borderId="64" xfId="0" applyFont="1" applyFill="1" applyBorder="1" applyAlignment="1" applyProtection="1">
      <alignment vertical="center"/>
      <protection hidden="1"/>
    </xf>
    <xf numFmtId="0" fontId="62" fillId="14" borderId="65" xfId="5" applyFont="1" applyFill="1" applyBorder="1" applyAlignment="1" applyProtection="1">
      <alignment horizontal="center" vertical="center"/>
      <protection hidden="1"/>
    </xf>
    <xf numFmtId="0" fontId="62" fillId="14" borderId="61" xfId="5" applyFont="1" applyFill="1" applyBorder="1" applyAlignment="1" applyProtection="1">
      <alignment horizontal="center" vertical="center"/>
      <protection hidden="1"/>
    </xf>
    <xf numFmtId="0" fontId="45" fillId="14" borderId="0" xfId="5" applyFont="1" applyFill="1" applyBorder="1" applyProtection="1">
      <protection hidden="1"/>
    </xf>
    <xf numFmtId="0" fontId="45" fillId="14" borderId="0" xfId="5" applyFont="1" applyFill="1" applyBorder="1" applyAlignment="1" applyProtection="1">
      <alignment horizontal="center"/>
      <protection hidden="1"/>
    </xf>
    <xf numFmtId="2" fontId="51" fillId="13" borderId="60" xfId="5" applyNumberFormat="1" applyFont="1" applyFill="1" applyBorder="1" applyAlignment="1" applyProtection="1">
      <alignment horizontal="center" vertical="center" wrapText="1"/>
      <protection hidden="1"/>
    </xf>
    <xf numFmtId="0" fontId="62" fillId="13" borderId="60" xfId="5" applyFont="1" applyFill="1" applyBorder="1" applyAlignment="1" applyProtection="1">
      <alignment horizontal="left" vertical="center"/>
      <protection hidden="1"/>
    </xf>
    <xf numFmtId="2" fontId="47" fillId="13" borderId="60" xfId="5" applyNumberFormat="1" applyFont="1" applyFill="1" applyBorder="1" applyAlignment="1" applyProtection="1">
      <alignment horizontal="center" vertical="center"/>
      <protection hidden="1"/>
    </xf>
    <xf numFmtId="0" fontId="47" fillId="13" borderId="60" xfId="5" applyFont="1" applyFill="1" applyBorder="1" applyAlignment="1" applyProtection="1">
      <alignment vertical="center"/>
      <protection hidden="1"/>
    </xf>
    <xf numFmtId="2" fontId="51" fillId="13" borderId="60" xfId="5" applyNumberFormat="1" applyFont="1" applyFill="1" applyBorder="1" applyAlignment="1" applyProtection="1">
      <alignment horizontal="center" vertical="center"/>
      <protection hidden="1"/>
    </xf>
    <xf numFmtId="2" fontId="47" fillId="18" borderId="66" xfId="5" applyNumberFormat="1" applyFont="1" applyFill="1" applyBorder="1" applyAlignment="1" applyProtection="1">
      <alignment horizontal="center" vertical="center"/>
      <protection hidden="1"/>
    </xf>
    <xf numFmtId="0" fontId="45" fillId="18" borderId="66" xfId="5" applyFont="1" applyFill="1" applyBorder="1" applyAlignment="1" applyProtection="1">
      <alignment horizontal="center" vertical="center"/>
      <protection hidden="1"/>
    </xf>
    <xf numFmtId="0" fontId="45" fillId="18" borderId="63" xfId="5" applyFont="1" applyFill="1" applyBorder="1" applyAlignment="1" applyProtection="1">
      <alignment horizontal="center" vertical="center"/>
      <protection hidden="1"/>
    </xf>
    <xf numFmtId="2" fontId="47" fillId="18" borderId="63" xfId="5" applyNumberFormat="1" applyFont="1" applyFill="1" applyBorder="1" applyAlignment="1" applyProtection="1">
      <alignment horizontal="center" vertical="center"/>
      <protection hidden="1"/>
    </xf>
    <xf numFmtId="0" fontId="47" fillId="18" borderId="66" xfId="0" applyFont="1" applyFill="1" applyBorder="1" applyAlignment="1" applyProtection="1">
      <alignment vertical="center"/>
      <protection hidden="1"/>
    </xf>
    <xf numFmtId="0" fontId="45" fillId="14" borderId="0" xfId="5" applyFont="1" applyFill="1" applyProtection="1">
      <protection hidden="1"/>
    </xf>
    <xf numFmtId="0" fontId="45" fillId="14" borderId="0" xfId="5" applyFont="1" applyFill="1" applyAlignment="1" applyProtection="1">
      <alignment horizontal="center"/>
      <protection hidden="1"/>
    </xf>
    <xf numFmtId="2" fontId="51" fillId="13" borderId="64" xfId="5" applyNumberFormat="1" applyFont="1" applyFill="1" applyBorder="1" applyAlignment="1" applyProtection="1">
      <alignment horizontal="center" vertical="center"/>
      <protection hidden="1"/>
    </xf>
    <xf numFmtId="2" fontId="45" fillId="13" borderId="60" xfId="5" applyNumberFormat="1" applyFont="1" applyFill="1" applyBorder="1" applyAlignment="1" applyProtection="1">
      <alignment horizontal="center" vertical="center"/>
      <protection hidden="1"/>
    </xf>
    <xf numFmtId="2" fontId="62" fillId="13" borderId="60" xfId="5" applyNumberFormat="1" applyFont="1" applyFill="1" applyBorder="1" applyAlignment="1" applyProtection="1">
      <alignment horizontal="center" vertical="center"/>
      <protection hidden="1"/>
    </xf>
    <xf numFmtId="0" fontId="45" fillId="18" borderId="0" xfId="5" applyFont="1" applyFill="1" applyAlignment="1" applyProtection="1">
      <alignment horizontal="center" vertical="center"/>
      <protection hidden="1"/>
    </xf>
    <xf numFmtId="0" fontId="45" fillId="0" borderId="60" xfId="5" applyFont="1" applyBorder="1" applyAlignment="1" applyProtection="1">
      <alignment horizontal="left" vertical="center"/>
      <protection hidden="1"/>
    </xf>
    <xf numFmtId="0" fontId="45" fillId="15" borderId="0" xfId="0" applyFont="1" applyFill="1" applyBorder="1" applyAlignment="1" applyProtection="1">
      <alignment wrapText="1"/>
      <protection hidden="1"/>
    </xf>
    <xf numFmtId="0" fontId="45" fillId="15" borderId="0" xfId="0" applyFont="1" applyFill="1" applyBorder="1" applyProtection="1">
      <protection hidden="1"/>
    </xf>
    <xf numFmtId="0" fontId="45" fillId="15" borderId="0" xfId="5" applyFont="1" applyFill="1" applyBorder="1" applyProtection="1">
      <protection hidden="1"/>
    </xf>
    <xf numFmtId="1" fontId="47" fillId="15" borderId="10" xfId="5" applyNumberFormat="1" applyFont="1" applyFill="1" applyBorder="1" applyAlignment="1" applyProtection="1">
      <alignment horizontal="left" vertical="center"/>
      <protection hidden="1"/>
    </xf>
    <xf numFmtId="165" fontId="47" fillId="15" borderId="10" xfId="5" applyNumberFormat="1" applyFont="1" applyFill="1" applyBorder="1" applyAlignment="1" applyProtection="1">
      <alignment horizontal="left" vertical="center"/>
      <protection hidden="1"/>
    </xf>
    <xf numFmtId="170" fontId="47" fillId="15" borderId="42" xfId="5" applyNumberFormat="1" applyFont="1" applyFill="1" applyBorder="1" applyAlignment="1" applyProtection="1">
      <alignment horizontal="left" vertical="center"/>
      <protection hidden="1"/>
    </xf>
    <xf numFmtId="170" fontId="47" fillId="15" borderId="8" xfId="5" applyNumberFormat="1" applyFont="1" applyFill="1" applyBorder="1" applyAlignment="1" applyProtection="1">
      <alignment horizontal="left" vertical="center"/>
      <protection hidden="1"/>
    </xf>
    <xf numFmtId="170" fontId="47" fillId="15" borderId="57" xfId="5" applyNumberFormat="1" applyFont="1" applyFill="1" applyBorder="1" applyAlignment="1" applyProtection="1">
      <alignment horizontal="left" vertical="center"/>
      <protection hidden="1"/>
    </xf>
    <xf numFmtId="170" fontId="47" fillId="15" borderId="10" xfId="5" applyNumberFormat="1" applyFont="1" applyFill="1" applyBorder="1" applyAlignment="1" applyProtection="1">
      <alignment horizontal="left" vertical="center"/>
      <protection hidden="1"/>
    </xf>
    <xf numFmtId="164" fontId="47" fillId="15" borderId="10" xfId="5" applyNumberFormat="1" applyFont="1" applyFill="1" applyBorder="1" applyAlignment="1" applyProtection="1">
      <alignment horizontal="left" vertical="center"/>
      <protection hidden="1"/>
    </xf>
    <xf numFmtId="164" fontId="47" fillId="15" borderId="42" xfId="5" applyNumberFormat="1" applyFont="1" applyFill="1" applyBorder="1" applyAlignment="1" applyProtection="1">
      <alignment horizontal="left" vertical="center"/>
      <protection hidden="1"/>
    </xf>
    <xf numFmtId="165" fontId="47" fillId="13" borderId="60" xfId="5" applyNumberFormat="1" applyFont="1" applyFill="1" applyBorder="1" applyAlignment="1" applyProtection="1">
      <alignment horizontal="center" vertical="center"/>
      <protection hidden="1"/>
    </xf>
    <xf numFmtId="164" fontId="45" fillId="13" borderId="60" xfId="5" applyNumberFormat="1" applyFont="1" applyFill="1" applyBorder="1" applyAlignment="1" applyProtection="1">
      <alignment horizontal="center" vertical="center"/>
      <protection hidden="1"/>
    </xf>
    <xf numFmtId="170" fontId="47" fillId="13" borderId="60" xfId="5" applyNumberFormat="1" applyFont="1" applyFill="1" applyBorder="1" applyAlignment="1" applyProtection="1">
      <alignment horizontal="center" vertical="center"/>
      <protection hidden="1"/>
    </xf>
    <xf numFmtId="0" fontId="88" fillId="13" borderId="60" xfId="0" applyFont="1" applyFill="1" applyBorder="1" applyAlignment="1" applyProtection="1">
      <alignment horizontal="left" vertical="center" wrapText="1"/>
      <protection hidden="1"/>
    </xf>
    <xf numFmtId="0" fontId="22" fillId="11" borderId="0" xfId="0" applyFont="1" applyFill="1" applyBorder="1" applyProtection="1">
      <protection hidden="1"/>
    </xf>
    <xf numFmtId="0" fontId="51" fillId="14" borderId="0" xfId="5" applyFont="1" applyFill="1" applyBorder="1" applyAlignment="1" applyProtection="1">
      <alignment vertical="center"/>
      <protection hidden="1"/>
    </xf>
    <xf numFmtId="2" fontId="47" fillId="14" borderId="0" xfId="5" applyNumberFormat="1" applyFont="1" applyFill="1" applyBorder="1" applyAlignment="1" applyProtection="1">
      <alignment horizontal="center"/>
      <protection hidden="1"/>
    </xf>
    <xf numFmtId="0" fontId="45" fillId="13" borderId="72" xfId="0" applyFont="1" applyFill="1" applyBorder="1" applyAlignment="1" applyProtection="1">
      <alignment horizontal="left" vertical="center"/>
      <protection hidden="1"/>
    </xf>
    <xf numFmtId="0" fontId="45" fillId="14" borderId="71" xfId="0" applyFont="1" applyFill="1" applyBorder="1" applyAlignment="1" applyProtection="1">
      <alignment vertical="center"/>
      <protection hidden="1"/>
    </xf>
    <xf numFmtId="0" fontId="47" fillId="14" borderId="71" xfId="5" applyFont="1" applyFill="1" applyBorder="1" applyAlignment="1" applyProtection="1">
      <alignment horizontal="center"/>
      <protection hidden="1"/>
    </xf>
    <xf numFmtId="0" fontId="47" fillId="14" borderId="71" xfId="5" applyFont="1" applyFill="1" applyBorder="1" applyAlignment="1" applyProtection="1">
      <alignment horizontal="center" vertical="center"/>
      <protection hidden="1"/>
    </xf>
    <xf numFmtId="2" fontId="51" fillId="13" borderId="72" xfId="5" applyNumberFormat="1" applyFont="1" applyFill="1" applyBorder="1" applyAlignment="1" applyProtection="1">
      <alignment horizontal="center" vertical="center"/>
      <protection hidden="1"/>
    </xf>
    <xf numFmtId="0" fontId="47" fillId="14" borderId="66" xfId="0" applyFont="1" applyFill="1" applyBorder="1" applyAlignment="1" applyProtection="1">
      <protection hidden="1"/>
    </xf>
    <xf numFmtId="164" fontId="45" fillId="14" borderId="66" xfId="5" applyNumberFormat="1" applyFont="1" applyFill="1" applyBorder="1" applyAlignment="1" applyProtection="1">
      <alignment horizontal="center" vertical="center"/>
      <protection hidden="1"/>
    </xf>
    <xf numFmtId="0" fontId="45" fillId="14" borderId="66" xfId="5" applyFont="1" applyFill="1" applyBorder="1" applyAlignment="1" applyProtection="1">
      <alignment horizontal="left" vertical="center"/>
      <protection hidden="1"/>
    </xf>
    <xf numFmtId="0" fontId="47" fillId="14" borderId="0" xfId="5" applyFont="1" applyFill="1" applyBorder="1" applyAlignment="1" applyProtection="1">
      <alignment horizontal="center"/>
      <protection hidden="1"/>
    </xf>
    <xf numFmtId="0" fontId="89" fillId="14" borderId="0" xfId="0" applyFont="1" applyFill="1" applyBorder="1" applyAlignment="1" applyProtection="1">
      <alignment horizontal="left" vertical="top" wrapText="1"/>
      <protection hidden="1"/>
    </xf>
    <xf numFmtId="0" fontId="0" fillId="14" borderId="0" xfId="0" applyFill="1" applyBorder="1" applyProtection="1">
      <protection hidden="1"/>
    </xf>
    <xf numFmtId="0" fontId="21" fillId="14" borderId="0" xfId="0" applyFont="1" applyFill="1" applyBorder="1" applyAlignment="1" applyProtection="1">
      <alignment vertical="top" wrapText="1"/>
      <protection hidden="1"/>
    </xf>
    <xf numFmtId="0" fontId="2" fillId="14" borderId="0" xfId="0" applyFont="1" applyFill="1" applyBorder="1" applyAlignment="1" applyProtection="1">
      <alignment horizontal="center" wrapText="1"/>
      <protection hidden="1"/>
    </xf>
    <xf numFmtId="0" fontId="36" fillId="0" borderId="0" xfId="0" applyFont="1" applyBorder="1" applyAlignment="1" applyProtection="1">
      <alignment horizontal="left" vertical="top" wrapText="1"/>
      <protection hidden="1"/>
    </xf>
    <xf numFmtId="0" fontId="58" fillId="0" borderId="0" xfId="0" applyFont="1" applyBorder="1" applyAlignment="1" applyProtection="1">
      <alignment horizontal="center" vertical="center" wrapText="1"/>
      <protection hidden="1"/>
    </xf>
    <xf numFmtId="0" fontId="38" fillId="0" borderId="0" xfId="0" applyFont="1" applyBorder="1" applyAlignment="1" applyProtection="1">
      <alignment horizontal="left" vertical="top" wrapText="1"/>
      <protection hidden="1"/>
    </xf>
    <xf numFmtId="0" fontId="58" fillId="0" borderId="0" xfId="0" applyFont="1" applyBorder="1" applyAlignment="1" applyProtection="1">
      <alignment horizontal="left" vertical="top" wrapText="1"/>
      <protection hidden="1"/>
    </xf>
    <xf numFmtId="0" fontId="2" fillId="0" borderId="0" xfId="0" applyFont="1" applyBorder="1" applyProtection="1">
      <protection hidden="1"/>
    </xf>
    <xf numFmtId="0" fontId="10" fillId="0" borderId="0" xfId="0" applyFont="1" applyBorder="1" applyProtection="1">
      <protection hidden="1"/>
    </xf>
    <xf numFmtId="0" fontId="0" fillId="0" borderId="0" xfId="0" applyBorder="1" applyAlignment="1" applyProtection="1">
      <alignment vertical="center"/>
      <protection hidden="1"/>
    </xf>
    <xf numFmtId="0" fontId="22" fillId="11" borderId="15" xfId="0" applyFont="1" applyFill="1" applyBorder="1" applyProtection="1">
      <protection hidden="1"/>
    </xf>
    <xf numFmtId="0" fontId="45" fillId="15" borderId="60" xfId="0" applyFont="1" applyFill="1" applyBorder="1" applyAlignment="1" applyProtection="1">
      <alignment horizontal="left" vertical="center"/>
      <protection hidden="1"/>
    </xf>
    <xf numFmtId="170" fontId="45" fillId="15" borderId="60" xfId="5" applyNumberFormat="1" applyFont="1" applyFill="1" applyBorder="1" applyAlignment="1" applyProtection="1">
      <alignment horizontal="left" vertical="center"/>
      <protection hidden="1"/>
    </xf>
    <xf numFmtId="170" fontId="45" fillId="15" borderId="60" xfId="5" quotePrefix="1" applyNumberFormat="1" applyFont="1" applyFill="1" applyBorder="1" applyAlignment="1" applyProtection="1">
      <alignment horizontal="left" vertical="center"/>
      <protection hidden="1"/>
    </xf>
    <xf numFmtId="2" fontId="45" fillId="15" borderId="60" xfId="5" quotePrefix="1" applyNumberFormat="1" applyFont="1" applyFill="1" applyBorder="1" applyAlignment="1" applyProtection="1">
      <alignment horizontal="left" vertical="center"/>
      <protection hidden="1"/>
    </xf>
    <xf numFmtId="2" fontId="45" fillId="15" borderId="60" xfId="5" applyNumberFormat="1" applyFont="1" applyFill="1" applyBorder="1" applyAlignment="1" applyProtection="1">
      <alignment horizontal="left" vertical="center"/>
      <protection hidden="1"/>
    </xf>
    <xf numFmtId="0" fontId="45" fillId="15" borderId="60" xfId="5" applyFont="1" applyFill="1" applyBorder="1" applyAlignment="1" applyProtection="1">
      <alignment horizontal="center" vertical="center"/>
      <protection hidden="1"/>
    </xf>
    <xf numFmtId="170" fontId="45" fillId="14" borderId="60" xfId="5" applyNumberFormat="1" applyFont="1" applyFill="1" applyBorder="1" applyAlignment="1" applyProtection="1">
      <alignment horizontal="left" vertical="center"/>
      <protection hidden="1"/>
    </xf>
    <xf numFmtId="0" fontId="47" fillId="15" borderId="60" xfId="0" applyFont="1" applyFill="1" applyBorder="1" applyProtection="1">
      <protection hidden="1"/>
    </xf>
    <xf numFmtId="0" fontId="45" fillId="15" borderId="60" xfId="5" applyFont="1" applyFill="1" applyBorder="1" applyAlignment="1" applyProtection="1">
      <alignment horizontal="center"/>
      <protection hidden="1"/>
    </xf>
    <xf numFmtId="0" fontId="45" fillId="15" borderId="60" xfId="5" applyFont="1" applyFill="1" applyBorder="1" applyAlignment="1" applyProtection="1">
      <alignment horizontal="center" vertical="center" wrapText="1"/>
      <protection hidden="1"/>
    </xf>
    <xf numFmtId="0" fontId="47" fillId="15" borderId="60" xfId="5" applyFont="1" applyFill="1" applyBorder="1" applyAlignment="1" applyProtection="1">
      <alignment vertical="top" wrapText="1"/>
      <protection hidden="1"/>
    </xf>
    <xf numFmtId="0" fontId="45" fillId="15" borderId="60" xfId="0" applyFont="1" applyFill="1" applyBorder="1" applyAlignment="1" applyProtection="1">
      <protection hidden="1"/>
    </xf>
    <xf numFmtId="0" fontId="45" fillId="15" borderId="60" xfId="0" applyFont="1" applyFill="1" applyBorder="1" applyAlignment="1" applyProtection="1">
      <alignment vertical="center"/>
      <protection hidden="1"/>
    </xf>
    <xf numFmtId="0" fontId="45" fillId="15" borderId="60" xfId="5" applyFont="1" applyFill="1" applyBorder="1" applyAlignment="1" applyProtection="1">
      <alignment vertical="center"/>
      <protection hidden="1"/>
    </xf>
    <xf numFmtId="2" fontId="45" fillId="14" borderId="60" xfId="5" applyNumberFormat="1" applyFont="1" applyFill="1" applyBorder="1" applyAlignment="1" applyProtection="1">
      <alignment horizontal="left" vertical="center"/>
      <protection hidden="1"/>
    </xf>
    <xf numFmtId="0" fontId="45" fillId="0" borderId="60" xfId="5" applyFont="1" applyBorder="1" applyAlignment="1" applyProtection="1">
      <alignment horizontal="center"/>
      <protection hidden="1"/>
    </xf>
    <xf numFmtId="0" fontId="45" fillId="0" borderId="60" xfId="5" applyFont="1" applyBorder="1" applyAlignment="1" applyProtection="1">
      <alignment horizontal="center" vertical="center"/>
      <protection hidden="1"/>
    </xf>
    <xf numFmtId="0" fontId="62" fillId="15" borderId="60" xfId="0" applyFont="1" applyFill="1" applyBorder="1" applyAlignment="1" applyProtection="1">
      <alignment horizontal="center" wrapText="1"/>
      <protection hidden="1"/>
    </xf>
    <xf numFmtId="0" fontId="47" fillId="14" borderId="60" xfId="5" applyFont="1" applyFill="1" applyBorder="1" applyAlignment="1" applyProtection="1">
      <alignment horizontal="center" vertical="center"/>
      <protection hidden="1"/>
    </xf>
    <xf numFmtId="2" fontId="51" fillId="14" borderId="60" xfId="5" applyNumberFormat="1" applyFont="1" applyFill="1" applyBorder="1" applyAlignment="1" applyProtection="1">
      <alignment horizontal="center" vertical="center"/>
      <protection hidden="1"/>
    </xf>
    <xf numFmtId="164" fontId="47" fillId="14" borderId="60" xfId="5" applyNumberFormat="1" applyFont="1" applyFill="1" applyBorder="1" applyAlignment="1" applyProtection="1">
      <alignment horizontal="left" vertical="center"/>
      <protection hidden="1"/>
    </xf>
    <xf numFmtId="170" fontId="45" fillId="14" borderId="63" xfId="5" applyNumberFormat="1" applyFont="1" applyFill="1" applyBorder="1" applyAlignment="1" applyProtection="1">
      <alignment horizontal="left" vertical="center"/>
      <protection hidden="1"/>
    </xf>
    <xf numFmtId="2" fontId="45" fillId="14" borderId="63" xfId="5" applyNumberFormat="1" applyFont="1" applyFill="1" applyBorder="1" applyAlignment="1" applyProtection="1">
      <alignment horizontal="left" vertical="center"/>
      <protection hidden="1"/>
    </xf>
    <xf numFmtId="0" fontId="63" fillId="15" borderId="72" xfId="2" applyFont="1" applyFill="1" applyBorder="1" applyAlignment="1" applyProtection="1">
      <alignment horizontal="center"/>
      <protection hidden="1"/>
    </xf>
    <xf numFmtId="0" fontId="45" fillId="0" borderId="0" xfId="5" applyFont="1" applyBorder="1" applyAlignment="1" applyProtection="1">
      <alignment horizontal="center" vertical="center"/>
      <protection hidden="1"/>
    </xf>
    <xf numFmtId="2" fontId="47" fillId="14" borderId="63" xfId="5" applyNumberFormat="1" applyFont="1" applyFill="1" applyBorder="1" applyAlignment="1" applyProtection="1">
      <alignment horizontal="center" vertical="center"/>
      <protection hidden="1"/>
    </xf>
    <xf numFmtId="0" fontId="51" fillId="14" borderId="63" xfId="5" applyFont="1" applyFill="1" applyBorder="1" applyAlignment="1" applyProtection="1">
      <alignment horizontal="center" vertical="center"/>
      <protection hidden="1"/>
    </xf>
    <xf numFmtId="170" fontId="47" fillId="14" borderId="63" xfId="5" applyNumberFormat="1" applyFont="1" applyFill="1" applyBorder="1" applyAlignment="1" applyProtection="1">
      <alignment horizontal="left" vertical="center"/>
      <protection hidden="1"/>
    </xf>
    <xf numFmtId="164" fontId="47" fillId="14" borderId="63" xfId="5" applyNumberFormat="1" applyFont="1" applyFill="1" applyBorder="1" applyAlignment="1" applyProtection="1">
      <alignment horizontal="left" vertical="center"/>
      <protection hidden="1"/>
    </xf>
    <xf numFmtId="0" fontId="51" fillId="15" borderId="72" xfId="5" applyFont="1" applyFill="1" applyBorder="1" applyAlignment="1" applyProtection="1">
      <alignment horizontal="center" vertical="center"/>
      <protection hidden="1"/>
    </xf>
    <xf numFmtId="0" fontId="45" fillId="0" borderId="72" xfId="5" applyFont="1" applyBorder="1" applyAlignment="1" applyProtection="1">
      <alignment horizontal="center"/>
      <protection hidden="1"/>
    </xf>
    <xf numFmtId="0" fontId="45" fillId="0" borderId="72" xfId="5" applyFont="1" applyBorder="1" applyAlignment="1" applyProtection="1">
      <alignment horizontal="center" vertical="center"/>
      <protection hidden="1"/>
    </xf>
    <xf numFmtId="0" fontId="45" fillId="14" borderId="63" xfId="5" applyFont="1" applyFill="1" applyBorder="1" applyAlignment="1" applyProtection="1">
      <alignment vertical="center"/>
      <protection hidden="1"/>
    </xf>
    <xf numFmtId="0" fontId="45" fillId="14" borderId="63" xfId="5" applyFont="1" applyFill="1" applyBorder="1" applyAlignment="1" applyProtection="1">
      <alignment horizontal="center" vertical="center"/>
      <protection hidden="1"/>
    </xf>
    <xf numFmtId="0" fontId="45" fillId="13" borderId="60" xfId="5" applyFont="1" applyFill="1" applyBorder="1" applyAlignment="1" applyProtection="1">
      <alignment horizontal="center" vertical="center"/>
      <protection hidden="1"/>
    </xf>
    <xf numFmtId="0" fontId="64" fillId="14" borderId="0" xfId="5" applyFont="1" applyFill="1" applyBorder="1" applyAlignment="1" applyProtection="1">
      <alignment horizontal="center" wrapText="1"/>
      <protection hidden="1"/>
    </xf>
    <xf numFmtId="0" fontId="63" fillId="14" borderId="73" xfId="2" applyFont="1" applyFill="1" applyBorder="1" applyAlignment="1" applyProtection="1">
      <alignment horizontal="center"/>
      <protection hidden="1"/>
    </xf>
    <xf numFmtId="170" fontId="45" fillId="13" borderId="60" xfId="5" applyNumberFormat="1" applyFont="1" applyFill="1" applyBorder="1" applyAlignment="1" applyProtection="1">
      <alignment horizontal="center" vertical="center"/>
      <protection hidden="1"/>
    </xf>
    <xf numFmtId="170" fontId="45" fillId="15" borderId="72" xfId="5" applyNumberFormat="1" applyFont="1" applyFill="1" applyBorder="1" applyAlignment="1" applyProtection="1">
      <alignment horizontal="left" vertical="center"/>
      <protection hidden="1"/>
    </xf>
    <xf numFmtId="0" fontId="47" fillId="14" borderId="0" xfId="5" applyFont="1" applyFill="1" applyBorder="1" applyAlignment="1" applyProtection="1">
      <alignment vertical="center"/>
      <protection hidden="1"/>
    </xf>
    <xf numFmtId="2" fontId="45" fillId="14" borderId="0" xfId="5" applyNumberFormat="1" applyFont="1" applyFill="1" applyBorder="1" applyAlignment="1" applyProtection="1">
      <alignment horizontal="center"/>
      <protection hidden="1"/>
    </xf>
    <xf numFmtId="0" fontId="87" fillId="14" borderId="0" xfId="1" applyFont="1" applyFill="1" applyBorder="1" applyAlignment="1" applyProtection="1">
      <alignment horizontal="center" vertical="center"/>
      <protection hidden="1"/>
    </xf>
    <xf numFmtId="0" fontId="45" fillId="18" borderId="60" xfId="5" applyFont="1" applyFill="1" applyBorder="1" applyAlignment="1" applyProtection="1">
      <alignment horizontal="center" vertical="center"/>
      <protection hidden="1"/>
    </xf>
    <xf numFmtId="2" fontId="51" fillId="18" borderId="60" xfId="5" applyNumberFormat="1" applyFont="1" applyFill="1" applyBorder="1" applyAlignment="1" applyProtection="1">
      <alignment horizontal="center" vertical="center" wrapText="1"/>
      <protection hidden="1"/>
    </xf>
    <xf numFmtId="0" fontId="47" fillId="18" borderId="60" xfId="5" applyFont="1" applyFill="1" applyBorder="1" applyAlignment="1" applyProtection="1">
      <alignment horizontal="left" vertical="center"/>
      <protection hidden="1"/>
    </xf>
    <xf numFmtId="2" fontId="47" fillId="18" borderId="60" xfId="5" applyNumberFormat="1" applyFont="1" applyFill="1" applyBorder="1" applyAlignment="1" applyProtection="1">
      <alignment horizontal="center" vertical="center"/>
      <protection hidden="1"/>
    </xf>
    <xf numFmtId="0" fontId="47" fillId="13" borderId="60" xfId="5" applyFont="1" applyFill="1" applyBorder="1" applyAlignment="1" applyProtection="1">
      <alignment horizontal="left" vertical="center" wrapText="1"/>
      <protection hidden="1"/>
    </xf>
    <xf numFmtId="0" fontId="47" fillId="13" borderId="60" xfId="5" applyFont="1" applyFill="1" applyBorder="1" applyAlignment="1" applyProtection="1">
      <alignment horizontal="left" vertical="center"/>
      <protection hidden="1"/>
    </xf>
    <xf numFmtId="0" fontId="45" fillId="14" borderId="63" xfId="5" applyFont="1" applyFill="1" applyBorder="1" applyAlignment="1" applyProtection="1">
      <alignment horizontal="center" vertical="center" wrapText="1"/>
      <protection hidden="1"/>
    </xf>
    <xf numFmtId="0" fontId="45" fillId="14" borderId="63" xfId="0" applyFont="1" applyFill="1" applyBorder="1" applyAlignment="1" applyProtection="1">
      <alignment vertical="center"/>
      <protection hidden="1"/>
    </xf>
    <xf numFmtId="0" fontId="63" fillId="14" borderId="63" xfId="2" applyFont="1" applyFill="1" applyBorder="1" applyAlignment="1" applyProtection="1">
      <alignment horizontal="center"/>
      <protection hidden="1"/>
    </xf>
    <xf numFmtId="0" fontId="71" fillId="14" borderId="63" xfId="2" applyFont="1" applyFill="1" applyBorder="1" applyAlignment="1" applyProtection="1">
      <alignment horizontal="center"/>
      <protection hidden="1"/>
    </xf>
    <xf numFmtId="0" fontId="45" fillId="14" borderId="63" xfId="0" applyFont="1" applyFill="1" applyBorder="1" applyAlignment="1" applyProtection="1">
      <alignment horizontal="center" vertical="center"/>
      <protection hidden="1"/>
    </xf>
    <xf numFmtId="0" fontId="45" fillId="14" borderId="63" xfId="0" applyFont="1" applyFill="1" applyBorder="1" applyAlignment="1" applyProtection="1">
      <alignment horizontal="center"/>
      <protection hidden="1"/>
    </xf>
    <xf numFmtId="0" fontId="47" fillId="14" borderId="0" xfId="0" applyFont="1" applyFill="1" applyBorder="1" applyAlignment="1" applyProtection="1">
      <alignment vertical="center"/>
      <protection hidden="1"/>
    </xf>
    <xf numFmtId="0" fontId="45" fillId="14" borderId="0" xfId="0" applyFont="1" applyFill="1" applyBorder="1" applyAlignment="1" applyProtection="1">
      <protection hidden="1"/>
    </xf>
    <xf numFmtId="0" fontId="86" fillId="14" borderId="0" xfId="2" applyFont="1" applyFill="1" applyBorder="1" applyAlignment="1" applyProtection="1">
      <alignment horizontal="center"/>
      <protection hidden="1"/>
    </xf>
    <xf numFmtId="0" fontId="45" fillId="18" borderId="62" xfId="5" applyFont="1" applyFill="1" applyBorder="1" applyAlignment="1" applyProtection="1">
      <alignment horizontal="center" vertical="center"/>
      <protection hidden="1"/>
    </xf>
    <xf numFmtId="0" fontId="65" fillId="14" borderId="0" xfId="0" applyFont="1" applyFill="1" applyAlignment="1" applyProtection="1">
      <alignment horizontal="center" vertical="center"/>
      <protection hidden="1"/>
    </xf>
    <xf numFmtId="0" fontId="66" fillId="14" borderId="0" xfId="0" applyFont="1" applyFill="1" applyAlignment="1" applyProtection="1">
      <alignment horizontal="left" vertical="center"/>
      <protection hidden="1"/>
    </xf>
    <xf numFmtId="0" fontId="62" fillId="14" borderId="0" xfId="0" applyFont="1" applyFill="1" applyProtection="1">
      <protection hidden="1"/>
    </xf>
    <xf numFmtId="0" fontId="45" fillId="14" borderId="0" xfId="0" applyFont="1" applyFill="1" applyAlignment="1" applyProtection="1">
      <alignment vertical="center"/>
      <protection hidden="1"/>
    </xf>
    <xf numFmtId="0" fontId="45" fillId="14" borderId="0" xfId="0" applyFont="1" applyFill="1" applyProtection="1">
      <protection hidden="1"/>
    </xf>
    <xf numFmtId="0" fontId="70" fillId="14" borderId="0" xfId="0" applyFont="1" applyFill="1" applyAlignment="1" applyProtection="1">
      <alignment horizontal="left" vertical="center"/>
      <protection hidden="1"/>
    </xf>
    <xf numFmtId="0" fontId="0" fillId="0" borderId="60" xfId="0" applyBorder="1" applyProtection="1">
      <protection hidden="1"/>
    </xf>
    <xf numFmtId="0" fontId="58" fillId="0" borderId="60" xfId="0" applyFont="1" applyBorder="1" applyAlignment="1" applyProtection="1">
      <alignment horizontal="center" vertical="center" wrapText="1"/>
      <protection hidden="1"/>
    </xf>
    <xf numFmtId="0" fontId="58" fillId="14" borderId="71" xfId="0" applyFont="1" applyFill="1" applyBorder="1" applyAlignment="1" applyProtection="1">
      <alignment horizontal="center" vertical="center" wrapText="1"/>
      <protection hidden="1"/>
    </xf>
    <xf numFmtId="0" fontId="2" fillId="0" borderId="60" xfId="0" applyFont="1" applyBorder="1" applyAlignment="1" applyProtection="1">
      <alignment horizontal="center" vertical="center"/>
      <protection hidden="1"/>
    </xf>
    <xf numFmtId="0" fontId="2" fillId="14" borderId="0" xfId="0" applyFont="1" applyFill="1" applyBorder="1" applyProtection="1">
      <protection hidden="1"/>
    </xf>
    <xf numFmtId="0" fontId="37" fillId="14" borderId="0" xfId="0" applyFont="1" applyFill="1" applyBorder="1" applyProtection="1">
      <protection hidden="1"/>
    </xf>
    <xf numFmtId="0" fontId="37" fillId="0" borderId="0" xfId="0" applyFont="1" applyBorder="1" applyAlignment="1" applyProtection="1">
      <alignment wrapText="1"/>
      <protection hidden="1"/>
    </xf>
    <xf numFmtId="0" fontId="45" fillId="13" borderId="60" xfId="0" applyFont="1" applyFill="1" applyBorder="1" applyAlignment="1" applyProtection="1">
      <alignment horizontal="center" vertical="center"/>
      <protection hidden="1"/>
    </xf>
    <xf numFmtId="1" fontId="47" fillId="0" borderId="60" xfId="5" quotePrefix="1" applyNumberFormat="1" applyFont="1" applyFill="1" applyBorder="1" applyAlignment="1" applyProtection="1">
      <alignment horizontal="center" vertical="center" wrapText="1"/>
      <protection locked="0" hidden="1"/>
    </xf>
    <xf numFmtId="0" fontId="47" fillId="14" borderId="60" xfId="5" applyFont="1" applyFill="1" applyBorder="1" applyAlignment="1" applyProtection="1">
      <alignment horizontal="center" vertical="center" wrapText="1"/>
      <protection locked="0" hidden="1"/>
    </xf>
    <xf numFmtId="1" fontId="47" fillId="0" borderId="60" xfId="5" applyNumberFormat="1" applyFont="1" applyFill="1" applyBorder="1" applyAlignment="1" applyProtection="1">
      <alignment horizontal="center" vertical="center"/>
      <protection locked="0" hidden="1"/>
    </xf>
    <xf numFmtId="170" fontId="45" fillId="14" borderId="60" xfId="5" applyNumberFormat="1" applyFont="1" applyFill="1" applyBorder="1" applyAlignment="1" applyProtection="1">
      <alignment horizontal="center" vertical="center"/>
      <protection locked="0" hidden="1"/>
    </xf>
    <xf numFmtId="170" fontId="47" fillId="0" borderId="60" xfId="5" applyNumberFormat="1" applyFont="1" applyFill="1" applyBorder="1" applyAlignment="1" applyProtection="1">
      <alignment horizontal="center" vertical="center"/>
      <protection locked="0" hidden="1"/>
    </xf>
    <xf numFmtId="170" fontId="47" fillId="0" borderId="60" xfId="0" applyNumberFormat="1" applyFont="1" applyFill="1" applyBorder="1" applyAlignment="1" applyProtection="1">
      <alignment horizontal="center" vertical="center"/>
      <protection locked="0" hidden="1"/>
    </xf>
    <xf numFmtId="170" fontId="47" fillId="0" borderId="60" xfId="0" quotePrefix="1" applyNumberFormat="1" applyFont="1" applyFill="1" applyBorder="1" applyAlignment="1" applyProtection="1">
      <alignment horizontal="center" vertical="center" wrapText="1"/>
      <protection locked="0" hidden="1"/>
    </xf>
    <xf numFmtId="170" fontId="47" fillId="0" borderId="60" xfId="0" applyNumberFormat="1" applyFont="1" applyFill="1" applyBorder="1" applyAlignment="1" applyProtection="1">
      <alignment horizontal="center" vertical="center" wrapText="1"/>
      <protection locked="0" hidden="1"/>
    </xf>
    <xf numFmtId="0" fontId="51" fillId="0" borderId="60" xfId="5" applyFont="1" applyFill="1" applyBorder="1" applyAlignment="1" applyProtection="1">
      <alignment horizontal="center" vertical="center" wrapText="1"/>
      <protection locked="0" hidden="1"/>
    </xf>
    <xf numFmtId="170" fontId="45" fillId="0" borderId="60" xfId="5" applyNumberFormat="1" applyFont="1" applyFill="1" applyBorder="1" applyAlignment="1" applyProtection="1">
      <alignment horizontal="center" vertical="center"/>
      <protection locked="0" hidden="1"/>
    </xf>
    <xf numFmtId="170" fontId="45" fillId="0" borderId="60" xfId="0" applyNumberFormat="1" applyFont="1" applyFill="1" applyBorder="1" applyAlignment="1" applyProtection="1">
      <alignment horizontal="center" vertical="center"/>
      <protection locked="0" hidden="1"/>
    </xf>
    <xf numFmtId="170" fontId="45" fillId="0" borderId="60" xfId="0" quotePrefix="1" applyNumberFormat="1" applyFont="1" applyFill="1" applyBorder="1" applyAlignment="1" applyProtection="1">
      <alignment horizontal="center" vertical="center" wrapText="1"/>
      <protection locked="0" hidden="1"/>
    </xf>
    <xf numFmtId="170" fontId="45" fillId="0" borderId="60" xfId="0" applyNumberFormat="1" applyFont="1" applyFill="1" applyBorder="1" applyAlignment="1" applyProtection="1">
      <alignment horizontal="center" vertical="center" wrapText="1"/>
      <protection locked="0" hidden="1"/>
    </xf>
    <xf numFmtId="0" fontId="39" fillId="14" borderId="0" xfId="4" applyFont="1" applyFill="1" applyBorder="1" applyProtection="1">
      <protection hidden="1"/>
    </xf>
    <xf numFmtId="0" fontId="50" fillId="14" borderId="0" xfId="4" applyFont="1" applyFill="1" applyBorder="1" applyAlignment="1" applyProtection="1">
      <alignment horizontal="center" vertical="center"/>
      <protection hidden="1"/>
    </xf>
    <xf numFmtId="0" fontId="59" fillId="14" borderId="0" xfId="4" applyFont="1" applyFill="1" applyBorder="1" applyAlignment="1" applyProtection="1">
      <alignment horizontal="center" vertical="center"/>
      <protection hidden="1"/>
    </xf>
    <xf numFmtId="0" fontId="59" fillId="14" borderId="0" xfId="4" quotePrefix="1" applyFont="1" applyFill="1" applyBorder="1" applyAlignment="1" applyProtection="1">
      <alignment horizontal="center" vertical="center"/>
      <protection hidden="1"/>
    </xf>
    <xf numFmtId="0" fontId="10" fillId="18" borderId="60" xfId="0" applyFont="1" applyFill="1" applyBorder="1" applyAlignment="1" applyProtection="1">
      <alignment horizontal="center" vertical="center"/>
      <protection hidden="1"/>
    </xf>
    <xf numFmtId="4" fontId="54" fillId="13" borderId="60" xfId="0" applyNumberFormat="1" applyFont="1" applyFill="1" applyBorder="1" applyAlignment="1" applyProtection="1">
      <alignment horizontal="center" vertical="center"/>
      <protection hidden="1"/>
    </xf>
    <xf numFmtId="0" fontId="10" fillId="18" borderId="60" xfId="0" applyFont="1" applyFill="1" applyBorder="1" applyAlignment="1" applyProtection="1">
      <alignment horizontal="center" vertical="center" wrapText="1"/>
      <protection hidden="1"/>
    </xf>
    <xf numFmtId="3" fontId="54" fillId="13" borderId="60" xfId="0" applyNumberFormat="1" applyFont="1" applyFill="1" applyBorder="1" applyAlignment="1" applyProtection="1">
      <alignment horizontal="center" vertical="center"/>
      <protection hidden="1"/>
    </xf>
    <xf numFmtId="0" fontId="93" fillId="0" borderId="0" xfId="0" applyFont="1" applyAlignment="1" applyProtection="1">
      <alignment horizontal="center" vertical="center"/>
      <protection hidden="1"/>
    </xf>
    <xf numFmtId="0" fontId="45" fillId="14" borderId="0" xfId="0" applyFont="1" applyFill="1" applyBorder="1" applyAlignment="1" applyProtection="1">
      <alignment horizontal="center" wrapText="1"/>
      <protection hidden="1"/>
    </xf>
    <xf numFmtId="0" fontId="51" fillId="14" borderId="0" xfId="5" applyFont="1" applyFill="1" applyBorder="1" applyAlignment="1" applyProtection="1">
      <alignment horizontal="center" vertical="center" wrapText="1"/>
      <protection hidden="1"/>
    </xf>
    <xf numFmtId="0" fontId="45" fillId="18" borderId="60" xfId="5" applyFont="1" applyFill="1" applyBorder="1" applyAlignment="1" applyProtection="1">
      <alignment horizontal="left" vertical="center"/>
      <protection hidden="1"/>
    </xf>
    <xf numFmtId="0" fontId="45" fillId="18" borderId="60" xfId="0" applyFont="1" applyFill="1" applyBorder="1" applyAlignment="1" applyProtection="1">
      <alignment horizontal="left" vertical="center"/>
      <protection hidden="1"/>
    </xf>
    <xf numFmtId="0" fontId="45" fillId="18" borderId="65" xfId="0" applyFont="1" applyFill="1" applyBorder="1" applyAlignment="1" applyProtection="1">
      <alignment horizontal="left" vertical="center" wrapText="1"/>
      <protection hidden="1"/>
    </xf>
    <xf numFmtId="0" fontId="45" fillId="18" borderId="73" xfId="0" applyFont="1" applyFill="1" applyBorder="1" applyAlignment="1" applyProtection="1">
      <alignment horizontal="left" vertical="center" wrapText="1"/>
      <protection hidden="1"/>
    </xf>
    <xf numFmtId="0" fontId="65" fillId="14" borderId="0" xfId="0" applyFont="1" applyFill="1" applyProtection="1">
      <protection hidden="1"/>
    </xf>
    <xf numFmtId="0" fontId="69" fillId="14" borderId="0" xfId="0" applyFont="1" applyFill="1" applyAlignment="1" applyProtection="1">
      <alignment horizontal="left" vertical="center"/>
      <protection hidden="1"/>
    </xf>
    <xf numFmtId="0" fontId="10" fillId="14" borderId="0" xfId="0" applyFont="1" applyFill="1" applyAlignment="1" applyProtection="1">
      <alignment horizontal="center" vertical="center"/>
      <protection hidden="1"/>
    </xf>
    <xf numFmtId="2" fontId="45" fillId="14" borderId="60" xfId="5" applyNumberFormat="1" applyFont="1" applyFill="1" applyBorder="1" applyAlignment="1" applyProtection="1">
      <alignment horizontal="center" vertical="center"/>
      <protection locked="0" hidden="1"/>
    </xf>
    <xf numFmtId="0" fontId="94" fillId="0" borderId="0" xfId="2" applyFont="1" applyBorder="1" applyAlignment="1" applyProtection="1">
      <alignment horizontal="center" vertical="center"/>
      <protection locked="0" hidden="1"/>
    </xf>
    <xf numFmtId="0" fontId="10" fillId="18" borderId="60" xfId="0" applyFont="1" applyFill="1" applyBorder="1" applyAlignment="1" applyProtection="1">
      <alignment horizontal="center" vertical="center"/>
      <protection hidden="1"/>
    </xf>
    <xf numFmtId="2" fontId="47" fillId="0" borderId="60" xfId="5" applyNumberFormat="1" applyFont="1" applyFill="1" applyBorder="1" applyAlignment="1" applyProtection="1">
      <alignment horizontal="center" vertical="center"/>
      <protection locked="0" hidden="1"/>
    </xf>
    <xf numFmtId="0" fontId="10" fillId="18" borderId="72" xfId="0" applyFont="1" applyFill="1" applyBorder="1" applyAlignment="1" applyProtection="1">
      <alignment horizontal="center" vertical="center"/>
      <protection hidden="1"/>
    </xf>
    <xf numFmtId="0" fontId="45" fillId="13" borderId="60" xfId="0" applyFont="1" applyFill="1" applyBorder="1" applyAlignment="1" applyProtection="1">
      <alignment vertical="center"/>
      <protection hidden="1"/>
    </xf>
    <xf numFmtId="0" fontId="45" fillId="13" borderId="60" xfId="0" applyFont="1" applyFill="1" applyBorder="1" applyAlignment="1" applyProtection="1">
      <alignment horizontal="left" vertical="center" wrapText="1"/>
      <protection hidden="1"/>
    </xf>
    <xf numFmtId="0" fontId="62" fillId="14" borderId="0" xfId="0" applyFont="1" applyFill="1" applyBorder="1" applyAlignment="1" applyProtection="1">
      <alignment horizontal="center" wrapText="1"/>
      <protection hidden="1"/>
    </xf>
    <xf numFmtId="0" fontId="45" fillId="14" borderId="0" xfId="0" applyFont="1" applyFill="1" applyBorder="1" applyAlignment="1" applyProtection="1">
      <alignment horizontal="center" wrapText="1"/>
      <protection hidden="1"/>
    </xf>
    <xf numFmtId="0" fontId="11" fillId="0" borderId="0" xfId="0" applyFont="1" applyAlignment="1" applyProtection="1">
      <alignment horizontal="center" vertical="center"/>
      <protection hidden="1"/>
    </xf>
    <xf numFmtId="0" fontId="54" fillId="0" borderId="0" xfId="0" applyFont="1" applyBorder="1" applyAlignment="1" applyProtection="1">
      <alignment horizontal="left" vertical="top" wrapText="1"/>
      <protection hidden="1"/>
    </xf>
    <xf numFmtId="0" fontId="54" fillId="0" borderId="0" xfId="0" applyFont="1" applyBorder="1" applyAlignment="1" applyProtection="1">
      <alignment vertical="top" wrapText="1"/>
      <protection hidden="1"/>
    </xf>
    <xf numFmtId="0" fontId="47" fillId="15" borderId="23" xfId="5" applyFont="1" applyFill="1" applyBorder="1" applyAlignment="1" applyProtection="1">
      <alignment horizontal="left" vertical="center" wrapText="1"/>
      <protection hidden="1"/>
    </xf>
    <xf numFmtId="0" fontId="45" fillId="15" borderId="18" xfId="0" applyFont="1" applyFill="1" applyBorder="1" applyAlignment="1" applyProtection="1">
      <protection hidden="1"/>
    </xf>
    <xf numFmtId="0" fontId="51" fillId="15" borderId="21" xfId="0" applyFont="1" applyFill="1" applyBorder="1" applyAlignment="1" applyProtection="1">
      <alignment wrapText="1"/>
      <protection hidden="1"/>
    </xf>
    <xf numFmtId="0" fontId="45" fillId="15" borderId="2" xfId="0" applyFont="1" applyFill="1" applyBorder="1" applyAlignment="1" applyProtection="1">
      <alignment wrapText="1"/>
      <protection hidden="1"/>
    </xf>
    <xf numFmtId="0" fontId="45" fillId="15" borderId="9" xfId="0" applyFont="1" applyFill="1" applyBorder="1" applyAlignment="1" applyProtection="1">
      <alignment wrapText="1"/>
      <protection hidden="1"/>
    </xf>
    <xf numFmtId="0" fontId="47" fillId="15" borderId="18" xfId="5" applyFont="1" applyFill="1" applyBorder="1" applyAlignment="1" applyProtection="1">
      <alignment horizontal="left" vertical="center" wrapText="1"/>
      <protection hidden="1"/>
    </xf>
    <xf numFmtId="0" fontId="51" fillId="15" borderId="23" xfId="5" applyFont="1" applyFill="1" applyBorder="1" applyAlignment="1" applyProtection="1">
      <alignment horizontal="center" vertical="center" wrapText="1"/>
      <protection hidden="1"/>
    </xf>
    <xf numFmtId="0" fontId="51" fillId="15" borderId="18" xfId="5" applyFont="1" applyFill="1" applyBorder="1" applyAlignment="1" applyProtection="1">
      <alignment horizontal="center" vertical="center" wrapText="1"/>
      <protection hidden="1"/>
    </xf>
    <xf numFmtId="0" fontId="64" fillId="15" borderId="21" xfId="5" applyFont="1" applyFill="1" applyBorder="1" applyAlignment="1" applyProtection="1">
      <alignment horizontal="center" wrapText="1"/>
      <protection hidden="1"/>
    </xf>
    <xf numFmtId="0" fontId="45" fillId="15" borderId="2" xfId="0" applyFont="1" applyFill="1" applyBorder="1" applyAlignment="1" applyProtection="1">
      <alignment horizontal="center" wrapText="1"/>
      <protection hidden="1"/>
    </xf>
    <xf numFmtId="0" fontId="45" fillId="15" borderId="9" xfId="0" applyFont="1" applyFill="1" applyBorder="1" applyAlignment="1" applyProtection="1">
      <alignment horizontal="center" wrapText="1"/>
      <protection hidden="1"/>
    </xf>
    <xf numFmtId="0" fontId="51" fillId="15" borderId="34" xfId="5" applyFont="1" applyFill="1" applyBorder="1" applyAlignment="1" applyProtection="1">
      <alignment horizontal="center" vertical="center"/>
      <protection hidden="1"/>
    </xf>
    <xf numFmtId="0" fontId="62" fillId="15" borderId="4" xfId="0" applyFont="1" applyFill="1" applyBorder="1" applyAlignment="1" applyProtection="1">
      <alignment horizontal="center"/>
      <protection hidden="1"/>
    </xf>
    <xf numFmtId="0" fontId="62" fillId="15" borderId="14" xfId="0" applyFont="1" applyFill="1" applyBorder="1" applyAlignment="1" applyProtection="1">
      <alignment horizontal="center"/>
      <protection hidden="1"/>
    </xf>
    <xf numFmtId="0" fontId="62" fillId="15" borderId="21" xfId="0" applyFont="1" applyFill="1" applyBorder="1" applyAlignment="1" applyProtection="1">
      <alignment horizontal="center" wrapText="1"/>
      <protection hidden="1"/>
    </xf>
    <xf numFmtId="0" fontId="51" fillId="15" borderId="4" xfId="5" applyFont="1" applyFill="1" applyBorder="1" applyAlignment="1" applyProtection="1">
      <alignment horizontal="center" vertical="center"/>
      <protection hidden="1"/>
    </xf>
    <xf numFmtId="0" fontId="62" fillId="15" borderId="21" xfId="0" applyFont="1" applyFill="1" applyBorder="1" applyAlignment="1" applyProtection="1">
      <alignment wrapText="1"/>
      <protection hidden="1"/>
    </xf>
    <xf numFmtId="0" fontId="62" fillId="15" borderId="18" xfId="0" applyFont="1" applyFill="1" applyBorder="1" applyAlignment="1" applyProtection="1">
      <alignment horizontal="center" wrapText="1"/>
      <protection hidden="1"/>
    </xf>
    <xf numFmtId="0" fontId="45" fillId="15" borderId="21" xfId="5" applyFont="1" applyFill="1" applyBorder="1" applyAlignment="1" applyProtection="1">
      <alignment horizontal="center"/>
      <protection hidden="1"/>
    </xf>
    <xf numFmtId="0" fontId="45" fillId="15" borderId="2" xfId="0" applyFont="1" applyFill="1" applyBorder="1" applyAlignment="1" applyProtection="1">
      <alignment horizontal="center"/>
      <protection hidden="1"/>
    </xf>
    <xf numFmtId="0" fontId="45" fillId="15" borderId="9" xfId="0" applyFont="1" applyFill="1" applyBorder="1" applyAlignment="1" applyProtection="1">
      <alignment horizontal="center"/>
      <protection hidden="1"/>
    </xf>
    <xf numFmtId="0" fontId="62" fillId="15" borderId="18" xfId="0" applyFont="1" applyFill="1" applyBorder="1" applyAlignment="1" applyProtection="1">
      <alignment wrapText="1"/>
      <protection hidden="1"/>
    </xf>
    <xf numFmtId="0" fontId="86" fillId="15" borderId="53" xfId="2" applyFont="1" applyFill="1" applyBorder="1" applyAlignment="1" applyProtection="1">
      <alignment horizontal="center"/>
      <protection hidden="1"/>
    </xf>
    <xf numFmtId="0" fontId="63" fillId="15" borderId="56" xfId="2" applyFont="1" applyFill="1" applyBorder="1" applyAlignment="1" applyProtection="1">
      <alignment horizontal="center"/>
      <protection hidden="1"/>
    </xf>
    <xf numFmtId="0" fontId="63" fillId="15" borderId="57" xfId="2" applyFont="1" applyFill="1" applyBorder="1" applyAlignment="1" applyProtection="1">
      <alignment horizontal="center"/>
      <protection hidden="1"/>
    </xf>
    <xf numFmtId="0" fontId="45" fillId="15" borderId="18" xfId="5" applyFont="1" applyFill="1" applyBorder="1" applyAlignment="1" applyProtection="1">
      <alignment horizontal="center"/>
      <protection hidden="1"/>
    </xf>
    <xf numFmtId="0" fontId="47" fillId="18" borderId="60" xfId="5" applyFont="1" applyFill="1" applyBorder="1" applyAlignment="1" applyProtection="1">
      <alignment horizontal="left" vertical="center" wrapText="1"/>
      <protection hidden="1"/>
    </xf>
    <xf numFmtId="0" fontId="45" fillId="18" borderId="60" xfId="0" applyFont="1" applyFill="1" applyBorder="1" applyAlignment="1" applyProtection="1">
      <protection hidden="1"/>
    </xf>
    <xf numFmtId="0" fontId="51" fillId="18" borderId="67" xfId="6" applyFont="1" applyFill="1" applyBorder="1" applyAlignment="1" applyProtection="1">
      <alignment horizontal="left" vertical="center" wrapText="1"/>
      <protection hidden="1"/>
    </xf>
    <xf numFmtId="0" fontId="51" fillId="18" borderId="68" xfId="6" applyFont="1" applyFill="1" applyBorder="1" applyAlignment="1" applyProtection="1">
      <alignment horizontal="left" vertical="center" wrapText="1"/>
      <protection hidden="1"/>
    </xf>
    <xf numFmtId="0" fontId="51" fillId="18" borderId="62" xfId="5" applyFont="1" applyFill="1" applyBorder="1" applyAlignment="1" applyProtection="1">
      <alignment horizontal="left" vertical="center"/>
      <protection hidden="1"/>
    </xf>
    <xf numFmtId="0" fontId="51" fillId="18" borderId="63" xfId="5" applyFont="1" applyFill="1" applyBorder="1" applyAlignment="1" applyProtection="1">
      <alignment horizontal="left" vertical="center"/>
      <protection hidden="1"/>
    </xf>
    <xf numFmtId="0" fontId="86" fillId="18" borderId="62" xfId="2" applyFont="1" applyFill="1" applyBorder="1" applyAlignment="1" applyProtection="1">
      <alignment horizontal="left" vertical="center"/>
      <protection hidden="1"/>
    </xf>
    <xf numFmtId="0" fontId="86" fillId="18" borderId="63" xfId="2" applyFont="1" applyFill="1" applyBorder="1" applyAlignment="1" applyProtection="1">
      <alignment horizontal="left" vertical="center"/>
      <protection hidden="1"/>
    </xf>
    <xf numFmtId="0" fontId="45" fillId="18" borderId="67" xfId="0" applyFont="1" applyFill="1" applyBorder="1" applyAlignment="1" applyProtection="1">
      <alignment vertical="center" wrapText="1"/>
      <protection hidden="1"/>
    </xf>
    <xf numFmtId="0" fontId="45" fillId="18" borderId="68" xfId="0" applyFont="1" applyFill="1" applyBorder="1" applyAlignment="1" applyProtection="1">
      <alignment vertical="center" wrapText="1"/>
      <protection hidden="1"/>
    </xf>
    <xf numFmtId="0" fontId="45" fillId="18" borderId="69" xfId="0" applyFont="1" applyFill="1" applyBorder="1" applyAlignment="1" applyProtection="1">
      <alignment vertical="center" wrapText="1"/>
      <protection hidden="1"/>
    </xf>
    <xf numFmtId="0" fontId="45" fillId="18" borderId="70" xfId="0" applyFont="1" applyFill="1" applyBorder="1" applyAlignment="1" applyProtection="1">
      <alignment vertical="center" wrapText="1"/>
      <protection hidden="1"/>
    </xf>
    <xf numFmtId="0" fontId="45" fillId="18" borderId="64" xfId="0" applyFont="1" applyFill="1" applyBorder="1" applyAlignment="1" applyProtection="1">
      <alignment wrapText="1"/>
      <protection hidden="1"/>
    </xf>
    <xf numFmtId="0" fontId="45" fillId="18" borderId="60" xfId="0" applyFont="1" applyFill="1" applyBorder="1" applyAlignment="1" applyProtection="1">
      <alignment horizontal="center" wrapText="1"/>
      <protection hidden="1"/>
    </xf>
    <xf numFmtId="0" fontId="45" fillId="18" borderId="62" xfId="0" applyFont="1" applyFill="1" applyBorder="1" applyAlignment="1" applyProtection="1">
      <alignment horizontal="center" wrapText="1"/>
      <protection hidden="1"/>
    </xf>
    <xf numFmtId="0" fontId="45" fillId="18" borderId="60" xfId="0" applyFont="1" applyFill="1" applyBorder="1" applyAlignment="1" applyProtection="1">
      <alignment horizontal="left" vertical="center"/>
      <protection hidden="1"/>
    </xf>
    <xf numFmtId="0" fontId="47" fillId="18" borderId="60" xfId="5" applyFont="1" applyFill="1" applyBorder="1" applyAlignment="1" applyProtection="1">
      <alignment horizontal="center"/>
      <protection hidden="1"/>
    </xf>
    <xf numFmtId="0" fontId="47" fillId="18" borderId="62" xfId="5" applyFont="1" applyFill="1" applyBorder="1" applyAlignment="1" applyProtection="1">
      <alignment horizontal="center"/>
      <protection hidden="1"/>
    </xf>
    <xf numFmtId="0" fontId="45" fillId="18" borderId="60" xfId="5" applyFont="1" applyFill="1" applyBorder="1" applyAlignment="1" applyProtection="1">
      <alignment horizontal="left" vertical="center"/>
      <protection hidden="1"/>
    </xf>
    <xf numFmtId="0" fontId="45" fillId="18" borderId="60" xfId="5" applyFont="1" applyFill="1" applyBorder="1" applyAlignment="1" applyProtection="1">
      <alignment horizontal="center"/>
      <protection hidden="1"/>
    </xf>
    <xf numFmtId="0" fontId="45" fillId="18" borderId="62" xfId="5" applyFont="1" applyFill="1" applyBorder="1" applyAlignment="1" applyProtection="1">
      <alignment horizontal="center"/>
      <protection hidden="1"/>
    </xf>
    <xf numFmtId="0" fontId="45" fillId="18" borderId="62" xfId="5" applyFont="1" applyFill="1" applyBorder="1" applyAlignment="1" applyProtection="1">
      <alignment vertical="center"/>
      <protection hidden="1"/>
    </xf>
    <xf numFmtId="0" fontId="45" fillId="18" borderId="63" xfId="5" applyFont="1" applyFill="1" applyBorder="1" applyAlignment="1" applyProtection="1">
      <alignment vertical="center"/>
      <protection hidden="1"/>
    </xf>
    <xf numFmtId="0" fontId="47" fillId="18" borderId="62" xfId="6" applyFont="1" applyFill="1" applyBorder="1" applyAlignment="1" applyProtection="1">
      <alignment horizontal="left" vertical="center" wrapText="1"/>
      <protection hidden="1"/>
    </xf>
    <xf numFmtId="0" fontId="47" fillId="18" borderId="66" xfId="6" applyFont="1" applyFill="1" applyBorder="1" applyAlignment="1" applyProtection="1">
      <alignment horizontal="left" vertical="center" wrapText="1"/>
      <protection hidden="1"/>
    </xf>
    <xf numFmtId="0" fontId="47" fillId="18" borderId="63" xfId="6" applyFont="1" applyFill="1" applyBorder="1" applyAlignment="1" applyProtection="1">
      <alignment horizontal="left" vertical="center" wrapText="1"/>
      <protection hidden="1"/>
    </xf>
    <xf numFmtId="0" fontId="45" fillId="18" borderId="62" xfId="0" applyFont="1" applyFill="1" applyBorder="1" applyAlignment="1" applyProtection="1">
      <alignment vertical="center" wrapText="1"/>
      <protection hidden="1"/>
    </xf>
    <xf numFmtId="0" fontId="45" fillId="18" borderId="63" xfId="0" applyFont="1" applyFill="1" applyBorder="1" applyAlignment="1" applyProtection="1">
      <alignment vertical="center"/>
      <protection hidden="1"/>
    </xf>
    <xf numFmtId="0" fontId="47" fillId="18" borderId="62" xfId="5" applyFont="1" applyFill="1" applyBorder="1" applyAlignment="1" applyProtection="1">
      <alignment vertical="center"/>
      <protection hidden="1"/>
    </xf>
    <xf numFmtId="0" fontId="47" fillId="18" borderId="63" xfId="5" applyFont="1" applyFill="1" applyBorder="1" applyAlignment="1" applyProtection="1">
      <alignment vertical="center"/>
      <protection hidden="1"/>
    </xf>
    <xf numFmtId="0" fontId="62" fillId="14" borderId="0" xfId="0" applyFont="1" applyFill="1" applyBorder="1" applyAlignment="1" applyProtection="1">
      <alignment vertical="center"/>
      <protection hidden="1"/>
    </xf>
    <xf numFmtId="0" fontId="51" fillId="15" borderId="62" xfId="0" applyFont="1" applyFill="1" applyBorder="1" applyAlignment="1" applyProtection="1">
      <alignment wrapText="1"/>
      <protection hidden="1"/>
    </xf>
    <xf numFmtId="0" fontId="51" fillId="15" borderId="66" xfId="0" applyFont="1" applyFill="1" applyBorder="1" applyAlignment="1" applyProtection="1">
      <alignment wrapText="1"/>
      <protection hidden="1"/>
    </xf>
    <xf numFmtId="0" fontId="51" fillId="15" borderId="63" xfId="0" applyFont="1" applyFill="1" applyBorder="1" applyAlignment="1" applyProtection="1">
      <alignment wrapText="1"/>
      <protection hidden="1"/>
    </xf>
    <xf numFmtId="0" fontId="45" fillId="14" borderId="6" xfId="0" applyFont="1" applyFill="1" applyBorder="1" applyAlignment="1" applyProtection="1">
      <alignment horizontal="left" vertical="center" wrapText="1"/>
      <protection hidden="1"/>
    </xf>
    <xf numFmtId="0" fontId="45" fillId="14" borderId="6" xfId="0" applyFont="1" applyFill="1" applyBorder="1" applyAlignment="1" applyProtection="1">
      <alignment horizontal="left" vertical="center"/>
      <protection hidden="1"/>
    </xf>
    <xf numFmtId="0" fontId="86" fillId="15" borderId="56" xfId="2" applyFont="1" applyFill="1" applyBorder="1" applyAlignment="1" applyProtection="1">
      <alignment horizontal="center"/>
      <protection hidden="1"/>
    </xf>
    <xf numFmtId="0" fontId="64" fillId="15" borderId="18" xfId="5" applyFont="1" applyFill="1" applyBorder="1" applyAlignment="1" applyProtection="1">
      <alignment horizontal="center" wrapText="1"/>
      <protection hidden="1"/>
    </xf>
    <xf numFmtId="0" fontId="45" fillId="18" borderId="60" xfId="5" applyFont="1" applyFill="1" applyBorder="1" applyAlignment="1" applyProtection="1">
      <alignment horizontal="left" vertical="center" wrapText="1"/>
      <protection hidden="1"/>
    </xf>
    <xf numFmtId="0" fontId="86" fillId="18" borderId="62" xfId="5" applyFont="1" applyFill="1" applyBorder="1" applyAlignment="1" applyProtection="1">
      <alignment horizontal="left" vertical="center" wrapText="1"/>
      <protection hidden="1"/>
    </xf>
    <xf numFmtId="0" fontId="86" fillId="18" borderId="63" xfId="5" applyFont="1" applyFill="1" applyBorder="1" applyAlignment="1" applyProtection="1">
      <alignment horizontal="left" vertical="center" wrapText="1"/>
      <protection hidden="1"/>
    </xf>
    <xf numFmtId="0" fontId="88" fillId="18" borderId="62" xfId="5" applyFont="1" applyFill="1" applyBorder="1" applyAlignment="1" applyProtection="1">
      <alignment horizontal="left" vertical="center" wrapText="1"/>
      <protection hidden="1"/>
    </xf>
    <xf numFmtId="0" fontId="88" fillId="18" borderId="66" xfId="5" applyFont="1" applyFill="1" applyBorder="1" applyAlignment="1" applyProtection="1">
      <alignment horizontal="left" vertical="center" wrapText="1"/>
      <protection hidden="1"/>
    </xf>
    <xf numFmtId="0" fontId="88" fillId="18" borderId="63" xfId="5" applyFont="1" applyFill="1" applyBorder="1" applyAlignment="1" applyProtection="1">
      <alignment horizontal="left" vertical="center" wrapText="1"/>
      <protection hidden="1"/>
    </xf>
    <xf numFmtId="0" fontId="47" fillId="18" borderId="62" xfId="5" applyFont="1" applyFill="1" applyBorder="1" applyAlignment="1" applyProtection="1">
      <alignment horizontal="left" vertical="center" wrapText="1"/>
      <protection hidden="1"/>
    </xf>
    <xf numFmtId="0" fontId="47" fillId="18" borderId="63" xfId="5" applyFont="1" applyFill="1" applyBorder="1" applyAlignment="1" applyProtection="1">
      <alignment horizontal="left" vertical="center" wrapText="1"/>
      <protection hidden="1"/>
    </xf>
    <xf numFmtId="0" fontId="45" fillId="18" borderId="67" xfId="0" applyFont="1" applyFill="1" applyBorder="1" applyAlignment="1" applyProtection="1">
      <alignment horizontal="left" vertical="center" wrapText="1"/>
      <protection hidden="1"/>
    </xf>
    <xf numFmtId="0" fontId="45" fillId="18" borderId="68" xfId="0" applyFont="1" applyFill="1" applyBorder="1" applyAlignment="1" applyProtection="1">
      <alignment horizontal="left" vertical="center" wrapText="1"/>
      <protection hidden="1"/>
    </xf>
    <xf numFmtId="0" fontId="45" fillId="18" borderId="69" xfId="0" applyFont="1" applyFill="1" applyBorder="1" applyAlignment="1" applyProtection="1">
      <alignment horizontal="left" vertical="center" wrapText="1"/>
      <protection hidden="1"/>
    </xf>
    <xf numFmtId="0" fontId="45" fillId="18" borderId="70" xfId="0" applyFont="1" applyFill="1" applyBorder="1" applyAlignment="1" applyProtection="1">
      <alignment horizontal="left" vertical="center" wrapText="1"/>
      <protection hidden="1"/>
    </xf>
    <xf numFmtId="0" fontId="45" fillId="18" borderId="65" xfId="0" applyFont="1" applyFill="1" applyBorder="1" applyAlignment="1" applyProtection="1">
      <alignment horizontal="left" vertical="center" wrapText="1"/>
      <protection hidden="1"/>
    </xf>
    <xf numFmtId="0" fontId="45" fillId="18" borderId="73" xfId="0" applyFont="1" applyFill="1" applyBorder="1" applyAlignment="1" applyProtection="1">
      <alignment horizontal="left" vertical="center" wrapText="1"/>
      <protection hidden="1"/>
    </xf>
    <xf numFmtId="0" fontId="45" fillId="18" borderId="62" xfId="0" applyFont="1" applyFill="1" applyBorder="1" applyAlignment="1" applyProtection="1">
      <alignment horizontal="left" vertical="center"/>
      <protection hidden="1"/>
    </xf>
    <xf numFmtId="0" fontId="45" fillId="18" borderId="63" xfId="0" applyFont="1" applyFill="1" applyBorder="1" applyAlignment="1" applyProtection="1">
      <alignment horizontal="left" vertical="center"/>
      <protection hidden="1"/>
    </xf>
    <xf numFmtId="0" fontId="47" fillId="18" borderId="62" xfId="5" applyFont="1" applyFill="1" applyBorder="1" applyAlignment="1" applyProtection="1">
      <alignment horizontal="left" vertical="center"/>
      <protection hidden="1"/>
    </xf>
    <xf numFmtId="0" fontId="47" fillId="18" borderId="63" xfId="5" applyFont="1" applyFill="1" applyBorder="1" applyAlignment="1" applyProtection="1">
      <alignment horizontal="left" vertical="center"/>
      <protection hidden="1"/>
    </xf>
    <xf numFmtId="0" fontId="45" fillId="18" borderId="62" xfId="0" applyFont="1" applyFill="1" applyBorder="1" applyAlignment="1" applyProtection="1">
      <alignment horizontal="left" vertical="center" wrapText="1"/>
      <protection hidden="1"/>
    </xf>
    <xf numFmtId="0" fontId="45" fillId="18" borderId="63" xfId="0" applyFont="1" applyFill="1" applyBorder="1" applyAlignment="1" applyProtection="1">
      <alignment horizontal="left" vertical="center" wrapText="1"/>
      <protection hidden="1"/>
    </xf>
    <xf numFmtId="0" fontId="45" fillId="18" borderId="62" xfId="5" applyFont="1" applyFill="1" applyBorder="1" applyAlignment="1" applyProtection="1">
      <alignment horizontal="left" vertical="center"/>
      <protection hidden="1"/>
    </xf>
    <xf numFmtId="0" fontId="45" fillId="18" borderId="63" xfId="5" applyFont="1" applyFill="1" applyBorder="1" applyAlignment="1" applyProtection="1">
      <alignment horizontal="left" vertical="center"/>
      <protection hidden="1"/>
    </xf>
    <xf numFmtId="0" fontId="45" fillId="14" borderId="0" xfId="5" applyFont="1" applyFill="1" applyBorder="1" applyAlignment="1" applyProtection="1">
      <alignment horizontal="left" vertical="center"/>
      <protection hidden="1"/>
    </xf>
    <xf numFmtId="0" fontId="45" fillId="18" borderId="71" xfId="0" applyFont="1" applyFill="1" applyBorder="1" applyAlignment="1" applyProtection="1">
      <alignment horizontal="left" vertical="center"/>
      <protection hidden="1"/>
    </xf>
    <xf numFmtId="0" fontId="45" fillId="18" borderId="68" xfId="0" applyFont="1" applyFill="1" applyBorder="1" applyAlignment="1" applyProtection="1">
      <alignment horizontal="left" vertical="center"/>
      <protection hidden="1"/>
    </xf>
    <xf numFmtId="0" fontId="45" fillId="18" borderId="0" xfId="0" applyFont="1" applyFill="1" applyBorder="1" applyAlignment="1" applyProtection="1">
      <alignment horizontal="left" vertical="center"/>
      <protection hidden="1"/>
    </xf>
    <xf numFmtId="0" fontId="45" fillId="18" borderId="70" xfId="0" applyFont="1" applyFill="1" applyBorder="1" applyAlignment="1" applyProtection="1">
      <alignment horizontal="left" vertical="center"/>
      <protection hidden="1"/>
    </xf>
    <xf numFmtId="0" fontId="47" fillId="18" borderId="60" xfId="0" applyFont="1" applyFill="1" applyBorder="1" applyAlignment="1" applyProtection="1">
      <alignment horizontal="left" vertical="center"/>
      <protection hidden="1"/>
    </xf>
    <xf numFmtId="0" fontId="47" fillId="18" borderId="62" xfId="0" applyFont="1" applyFill="1" applyBorder="1" applyAlignment="1" applyProtection="1">
      <protection hidden="1"/>
    </xf>
    <xf numFmtId="0" fontId="47" fillId="18" borderId="63" xfId="0" applyFont="1" applyFill="1" applyBorder="1" applyAlignment="1" applyProtection="1">
      <protection hidden="1"/>
    </xf>
    <xf numFmtId="0" fontId="47" fillId="18" borderId="62" xfId="0" applyFont="1" applyFill="1" applyBorder="1" applyAlignment="1" applyProtection="1">
      <alignment horizontal="left"/>
      <protection hidden="1"/>
    </xf>
    <xf numFmtId="0" fontId="47" fillId="18" borderId="63" xfId="0" applyFont="1" applyFill="1" applyBorder="1" applyAlignment="1" applyProtection="1">
      <alignment horizontal="left"/>
      <protection hidden="1"/>
    </xf>
    <xf numFmtId="0" fontId="47" fillId="18" borderId="60" xfId="0" applyFont="1" applyFill="1" applyBorder="1" applyAlignment="1" applyProtection="1">
      <alignment horizontal="left" vertical="center" wrapText="1"/>
      <protection hidden="1"/>
    </xf>
    <xf numFmtId="0" fontId="45" fillId="18" borderId="66" xfId="5" applyFont="1" applyFill="1" applyBorder="1" applyAlignment="1" applyProtection="1">
      <alignment horizontal="left" vertical="center"/>
      <protection hidden="1"/>
    </xf>
    <xf numFmtId="0" fontId="62" fillId="18" borderId="62" xfId="5" applyFont="1" applyFill="1" applyBorder="1" applyAlignment="1" applyProtection="1">
      <alignment vertical="center"/>
      <protection hidden="1"/>
    </xf>
    <xf numFmtId="0" fontId="62" fillId="18" borderId="63" xfId="5" applyFont="1" applyFill="1" applyBorder="1" applyAlignment="1" applyProtection="1">
      <alignment vertical="center"/>
      <protection hidden="1"/>
    </xf>
    <xf numFmtId="0" fontId="51" fillId="14" borderId="0" xfId="5" applyFont="1" applyFill="1" applyBorder="1" applyAlignment="1" applyProtection="1">
      <alignment horizontal="center" vertical="center" wrapText="1"/>
      <protection hidden="1"/>
    </xf>
    <xf numFmtId="0" fontId="54" fillId="14" borderId="0" xfId="0" applyFont="1" applyFill="1" applyAlignment="1" applyProtection="1">
      <alignment horizontal="center"/>
      <protection hidden="1"/>
    </xf>
    <xf numFmtId="0" fontId="54" fillId="14" borderId="0" xfId="0" applyFont="1" applyFill="1" applyAlignment="1" applyProtection="1">
      <alignment horizontal="center" vertical="top"/>
      <protection hidden="1"/>
    </xf>
    <xf numFmtId="0" fontId="66" fillId="14" borderId="0" xfId="0" applyFont="1" applyFill="1" applyAlignment="1" applyProtection="1">
      <alignment horizontal="center" vertical="top"/>
      <protection hidden="1"/>
    </xf>
    <xf numFmtId="0" fontId="10" fillId="18" borderId="60" xfId="0" applyFont="1" applyFill="1" applyBorder="1" applyAlignment="1" applyProtection="1">
      <alignment horizontal="center" vertical="center"/>
      <protection hidden="1"/>
    </xf>
    <xf numFmtId="0" fontId="92" fillId="14" borderId="0" xfId="4" applyFont="1" applyFill="1" applyBorder="1" applyAlignment="1" applyProtection="1">
      <alignment horizontal="center" vertical="center"/>
      <protection hidden="1"/>
    </xf>
    <xf numFmtId="0" fontId="72" fillId="14" borderId="0" xfId="4" applyFont="1" applyFill="1" applyBorder="1" applyAlignment="1" applyProtection="1">
      <alignment horizontal="center" vertical="center"/>
      <protection hidden="1"/>
    </xf>
    <xf numFmtId="0" fontId="53" fillId="14" borderId="0" xfId="3" applyFont="1" applyFill="1" applyBorder="1" applyAlignment="1" applyProtection="1">
      <alignment horizontal="left" vertical="center"/>
      <protection hidden="1"/>
    </xf>
    <xf numFmtId="0" fontId="76" fillId="14" borderId="0" xfId="2" applyFont="1" applyFill="1" applyBorder="1" applyAlignment="1" applyProtection="1">
      <alignment horizontal="center" vertical="center"/>
      <protection hidden="1"/>
    </xf>
    <xf numFmtId="0" fontId="9" fillId="14" borderId="0" xfId="4" applyFont="1" applyFill="1" applyBorder="1" applyAlignment="1" applyProtection="1">
      <alignment horizontal="center" vertical="center" wrapText="1"/>
      <protection hidden="1"/>
    </xf>
    <xf numFmtId="0" fontId="42" fillId="14" borderId="0" xfId="4" applyFont="1" applyFill="1" applyBorder="1" applyAlignment="1" applyProtection="1">
      <alignment horizontal="center" vertical="center" wrapText="1"/>
      <protection hidden="1"/>
    </xf>
    <xf numFmtId="0" fontId="45" fillId="18" borderId="77" xfId="0" applyFont="1" applyFill="1" applyBorder="1" applyAlignment="1" applyProtection="1">
      <alignment horizontal="left" vertical="center"/>
      <protection hidden="1"/>
    </xf>
    <xf numFmtId="0" fontId="45" fillId="18" borderId="75" xfId="0" applyFont="1" applyFill="1" applyBorder="1" applyAlignment="1" applyProtection="1">
      <alignment horizontal="left" vertical="center"/>
      <protection hidden="1"/>
    </xf>
    <xf numFmtId="0" fontId="45" fillId="18" borderId="76" xfId="0" applyFont="1" applyFill="1" applyBorder="1" applyAlignment="1" applyProtection="1">
      <alignment horizontal="left" vertical="center"/>
      <protection hidden="1"/>
    </xf>
    <xf numFmtId="0" fontId="0" fillId="14" borderId="0" xfId="0" applyFill="1" applyAlignment="1" applyProtection="1">
      <alignment horizontal="center"/>
      <protection hidden="1"/>
    </xf>
    <xf numFmtId="0" fontId="0" fillId="14" borderId="0" xfId="0" applyFill="1" applyBorder="1" applyAlignment="1" applyProtection="1">
      <alignment horizontal="center"/>
      <protection hidden="1"/>
    </xf>
    <xf numFmtId="0" fontId="45" fillId="18" borderId="74" xfId="0" applyFont="1" applyFill="1" applyBorder="1" applyAlignment="1" applyProtection="1">
      <alignment horizontal="left" vertical="center"/>
      <protection hidden="1"/>
    </xf>
    <xf numFmtId="0" fontId="45" fillId="18" borderId="81" xfId="0" applyFont="1" applyFill="1" applyBorder="1" applyAlignment="1" applyProtection="1">
      <alignment horizontal="left" vertical="center"/>
      <protection hidden="1"/>
    </xf>
    <xf numFmtId="0" fontId="45" fillId="18" borderId="79" xfId="0" applyFont="1" applyFill="1" applyBorder="1" applyAlignment="1" applyProtection="1">
      <alignment horizontal="left" vertical="center"/>
      <protection hidden="1"/>
    </xf>
    <xf numFmtId="0" fontId="45" fillId="18" borderId="33" xfId="0" applyFont="1" applyFill="1" applyBorder="1" applyAlignment="1" applyProtection="1">
      <alignment horizontal="left" vertical="center"/>
      <protection hidden="1"/>
    </xf>
    <xf numFmtId="0" fontId="45" fillId="18" borderId="80" xfId="0" applyFont="1" applyFill="1" applyBorder="1" applyAlignment="1" applyProtection="1">
      <alignment horizontal="left" vertical="center"/>
      <protection hidden="1"/>
    </xf>
    <xf numFmtId="0" fontId="10" fillId="18" borderId="72" xfId="0" applyFont="1" applyFill="1" applyBorder="1" applyAlignment="1" applyProtection="1">
      <alignment horizontal="center" vertical="center"/>
      <protection hidden="1"/>
    </xf>
    <xf numFmtId="0" fontId="10" fillId="18" borderId="78" xfId="0" applyFont="1" applyFill="1" applyBorder="1" applyAlignment="1" applyProtection="1">
      <alignment horizontal="center" vertical="center"/>
      <protection hidden="1"/>
    </xf>
    <xf numFmtId="0" fontId="10" fillId="18" borderId="74" xfId="0" applyFont="1" applyFill="1" applyBorder="1" applyAlignment="1" applyProtection="1">
      <alignment horizontal="center" vertical="center"/>
      <protection hidden="1"/>
    </xf>
    <xf numFmtId="0" fontId="10" fillId="18" borderId="75" xfId="0" applyFont="1" applyFill="1" applyBorder="1" applyAlignment="1" applyProtection="1">
      <alignment horizontal="center" vertical="center"/>
      <protection hidden="1"/>
    </xf>
    <xf numFmtId="0" fontId="10" fillId="18" borderId="76" xfId="0" applyFont="1" applyFill="1" applyBorder="1" applyAlignment="1" applyProtection="1">
      <alignment horizontal="center" vertical="center"/>
      <protection hidden="1"/>
    </xf>
    <xf numFmtId="0" fontId="52" fillId="14" borderId="27" xfId="4" applyFont="1" applyFill="1" applyBorder="1" applyAlignment="1" applyProtection="1">
      <alignment vertical="center" wrapText="1"/>
      <protection hidden="1"/>
    </xf>
    <xf numFmtId="0" fontId="52" fillId="14" borderId="16" xfId="4" applyFont="1" applyFill="1" applyBorder="1" applyAlignment="1" applyProtection="1">
      <alignment vertical="center" wrapText="1"/>
      <protection hidden="1"/>
    </xf>
    <xf numFmtId="0" fontId="52" fillId="14" borderId="18" xfId="4" applyFont="1" applyFill="1" applyBorder="1" applyAlignment="1" applyProtection="1">
      <alignment vertical="center" wrapText="1"/>
      <protection hidden="1"/>
    </xf>
    <xf numFmtId="0" fontId="53" fillId="14" borderId="27" xfId="0" applyFont="1" applyFill="1" applyBorder="1" applyAlignment="1" applyProtection="1">
      <alignment horizontal="left" vertical="center" wrapText="1"/>
      <protection hidden="1"/>
    </xf>
    <xf numFmtId="0" fontId="53" fillId="14" borderId="16" xfId="0" applyFont="1" applyFill="1" applyBorder="1" applyAlignment="1" applyProtection="1">
      <alignment horizontal="left" vertical="center" wrapText="1"/>
      <protection hidden="1"/>
    </xf>
    <xf numFmtId="0" fontId="53" fillId="14" borderId="18" xfId="0" applyFont="1" applyFill="1" applyBorder="1" applyAlignment="1" applyProtection="1">
      <alignment horizontal="left" vertical="center" wrapText="1"/>
      <protection hidden="1"/>
    </xf>
    <xf numFmtId="0" fontId="39" fillId="14" borderId="27" xfId="4" applyFont="1" applyFill="1" applyBorder="1" applyAlignment="1" applyProtection="1">
      <alignment vertical="center" wrapText="1"/>
      <protection hidden="1"/>
    </xf>
    <xf numFmtId="0" fontId="39" fillId="14" borderId="16" xfId="4" applyFont="1" applyFill="1" applyBorder="1" applyAlignment="1" applyProtection="1">
      <alignment vertical="center" wrapText="1"/>
      <protection hidden="1"/>
    </xf>
    <xf numFmtId="0" fontId="39" fillId="14" borderId="18" xfId="4" applyFont="1" applyFill="1" applyBorder="1" applyAlignment="1" applyProtection="1">
      <alignment vertical="center" wrapText="1"/>
      <protection hidden="1"/>
    </xf>
    <xf numFmtId="0" fontId="4" fillId="14" borderId="27" xfId="0" applyFont="1" applyFill="1" applyBorder="1" applyAlignment="1" applyProtection="1">
      <alignment vertical="center"/>
      <protection hidden="1"/>
    </xf>
    <xf numFmtId="0" fontId="4" fillId="14" borderId="16" xfId="0" applyFont="1" applyFill="1" applyBorder="1" applyAlignment="1" applyProtection="1">
      <alignment vertical="center"/>
      <protection hidden="1"/>
    </xf>
    <xf numFmtId="0" fontId="4" fillId="14" borderId="18" xfId="0" applyFont="1" applyFill="1" applyBorder="1" applyAlignment="1" applyProtection="1">
      <alignment vertical="center"/>
      <protection hidden="1"/>
    </xf>
    <xf numFmtId="0" fontId="45" fillId="14" borderId="27" xfId="5" applyFont="1" applyFill="1" applyBorder="1" applyAlignment="1" applyProtection="1">
      <alignment horizontal="left" vertical="center"/>
      <protection hidden="1"/>
    </xf>
    <xf numFmtId="0" fontId="45" fillId="14" borderId="16" xfId="5" applyFont="1" applyFill="1" applyBorder="1" applyAlignment="1" applyProtection="1">
      <alignment horizontal="left" vertical="center"/>
      <protection hidden="1"/>
    </xf>
    <xf numFmtId="0" fontId="45" fillId="14" borderId="18" xfId="5" applyFont="1" applyFill="1" applyBorder="1" applyAlignment="1" applyProtection="1">
      <alignment horizontal="left" vertical="center"/>
      <protection hidden="1"/>
    </xf>
    <xf numFmtId="0" fontId="52" fillId="4" borderId="21" xfId="4" applyFont="1" applyFill="1" applyBorder="1" applyAlignment="1" applyProtection="1">
      <alignment vertical="center" wrapText="1"/>
      <protection hidden="1"/>
    </xf>
    <xf numFmtId="0" fontId="0" fillId="4" borderId="2" xfId="0" applyFill="1" applyBorder="1" applyProtection="1">
      <protection hidden="1"/>
    </xf>
    <xf numFmtId="0" fontId="0" fillId="4" borderId="27" xfId="0" applyFill="1" applyBorder="1" applyProtection="1">
      <protection hidden="1"/>
    </xf>
    <xf numFmtId="0" fontId="52" fillId="4" borderId="2" xfId="4" applyFont="1" applyFill="1" applyBorder="1" applyAlignment="1" applyProtection="1">
      <alignment vertical="center" wrapText="1"/>
      <protection hidden="1"/>
    </xf>
    <xf numFmtId="0" fontId="52" fillId="4" borderId="27" xfId="4" applyFont="1" applyFill="1" applyBorder="1" applyAlignment="1" applyProtection="1">
      <alignment vertical="center" wrapText="1"/>
      <protection hidden="1"/>
    </xf>
    <xf numFmtId="0" fontId="52" fillId="4" borderId="52" xfId="4" applyFont="1" applyFill="1" applyBorder="1" applyAlignment="1" applyProtection="1">
      <alignment vertical="center" wrapText="1"/>
      <protection hidden="1"/>
    </xf>
    <xf numFmtId="0" fontId="52" fillId="4" borderId="12" xfId="4" applyFont="1" applyFill="1" applyBorder="1" applyAlignment="1" applyProtection="1">
      <alignment vertical="center" wrapText="1"/>
      <protection hidden="1"/>
    </xf>
    <xf numFmtId="0" fontId="52" fillId="4" borderId="29" xfId="4" applyFont="1" applyFill="1" applyBorder="1" applyAlignment="1" applyProtection="1">
      <alignment vertical="center" wrapText="1"/>
      <protection hidden="1"/>
    </xf>
    <xf numFmtId="0" fontId="0" fillId="4" borderId="2" xfId="0" applyFill="1" applyBorder="1" applyAlignment="1" applyProtection="1">
      <alignment vertical="center" wrapText="1"/>
      <protection hidden="1"/>
    </xf>
    <xf numFmtId="0" fontId="0" fillId="4" borderId="27" xfId="0" applyFill="1" applyBorder="1" applyAlignment="1" applyProtection="1">
      <alignment vertical="center" wrapText="1"/>
      <protection hidden="1"/>
    </xf>
    <xf numFmtId="0" fontId="52" fillId="0" borderId="59" xfId="4" applyFont="1" applyBorder="1" applyAlignment="1" applyProtection="1">
      <protection hidden="1"/>
    </xf>
    <xf numFmtId="0" fontId="10" fillId="0" borderId="56" xfId="5" applyFont="1" applyBorder="1" applyAlignment="1" applyProtection="1">
      <protection hidden="1"/>
    </xf>
    <xf numFmtId="0" fontId="75" fillId="4" borderId="27" xfId="4" applyFont="1" applyFill="1" applyBorder="1" applyAlignment="1" applyProtection="1">
      <alignment horizontal="center" vertical="center"/>
      <protection hidden="1"/>
    </xf>
    <xf numFmtId="0" fontId="75" fillId="4" borderId="18" xfId="4" applyFont="1" applyFill="1" applyBorder="1" applyAlignment="1" applyProtection="1">
      <alignment horizontal="center" vertical="center"/>
      <protection hidden="1"/>
    </xf>
    <xf numFmtId="0" fontId="52" fillId="14" borderId="27" xfId="4" applyFont="1" applyFill="1" applyBorder="1" applyAlignment="1" applyProtection="1">
      <alignment wrapText="1"/>
      <protection hidden="1"/>
    </xf>
    <xf numFmtId="0" fontId="52" fillId="14" borderId="16" xfId="4" applyFont="1" applyFill="1" applyBorder="1" applyAlignment="1" applyProtection="1">
      <alignment wrapText="1"/>
      <protection hidden="1"/>
    </xf>
    <xf numFmtId="0" fontId="52" fillId="14" borderId="18" xfId="4" applyFont="1" applyFill="1" applyBorder="1" applyAlignment="1" applyProtection="1">
      <alignment wrapText="1"/>
      <protection hidden="1"/>
    </xf>
    <xf numFmtId="0" fontId="52" fillId="4" borderId="41" xfId="4" applyFont="1" applyFill="1" applyBorder="1" applyAlignment="1" applyProtection="1">
      <alignment vertical="center" wrapText="1"/>
      <protection hidden="1"/>
    </xf>
    <xf numFmtId="0" fontId="0" fillId="4" borderId="40" xfId="0" applyFill="1" applyBorder="1" applyProtection="1">
      <protection hidden="1"/>
    </xf>
    <xf numFmtId="0" fontId="0" fillId="4" borderId="58" xfId="0" applyFill="1" applyBorder="1" applyProtection="1">
      <protection hidden="1"/>
    </xf>
    <xf numFmtId="0" fontId="45" fillId="15" borderId="21" xfId="5" applyFont="1" applyFill="1" applyBorder="1" applyAlignment="1" applyProtection="1">
      <alignment horizontal="center" vertical="center"/>
      <protection hidden="1"/>
    </xf>
    <xf numFmtId="0" fontId="45" fillId="15" borderId="2" xfId="5" applyFont="1" applyFill="1" applyBorder="1" applyAlignment="1" applyProtection="1">
      <alignment horizontal="center" vertical="center"/>
      <protection hidden="1"/>
    </xf>
    <xf numFmtId="0" fontId="45" fillId="15" borderId="52" xfId="5" applyFont="1" applyFill="1" applyBorder="1" applyAlignment="1" applyProtection="1">
      <alignment horizontal="center" vertical="center"/>
      <protection hidden="1"/>
    </xf>
    <xf numFmtId="0" fontId="45" fillId="15" borderId="12" xfId="5" applyFont="1" applyFill="1" applyBorder="1" applyAlignment="1" applyProtection="1">
      <alignment horizontal="center" vertical="center"/>
      <protection hidden="1"/>
    </xf>
    <xf numFmtId="0" fontId="43" fillId="15" borderId="18" xfId="0" applyFont="1" applyFill="1" applyBorder="1" applyAlignment="1" applyProtection="1">
      <protection hidden="1"/>
    </xf>
    <xf numFmtId="0" fontId="72" fillId="15" borderId="21" xfId="0" applyFont="1" applyFill="1" applyBorder="1" applyAlignment="1" applyProtection="1">
      <alignment wrapText="1"/>
      <protection hidden="1"/>
    </xf>
    <xf numFmtId="0" fontId="43" fillId="15" borderId="2" xfId="0" applyFont="1" applyFill="1" applyBorder="1" applyAlignment="1" applyProtection="1">
      <alignment wrapText="1"/>
      <protection hidden="1"/>
    </xf>
    <xf numFmtId="0" fontId="43" fillId="15" borderId="9" xfId="0" applyFont="1" applyFill="1" applyBorder="1" applyAlignment="1" applyProtection="1">
      <alignment wrapText="1"/>
      <protection hidden="1"/>
    </xf>
    <xf numFmtId="0" fontId="49" fillId="15" borderId="34" xfId="5" applyFont="1" applyFill="1" applyBorder="1" applyAlignment="1" applyProtection="1">
      <alignment horizontal="center" vertical="center"/>
      <protection hidden="1"/>
    </xf>
    <xf numFmtId="0" fontId="49" fillId="15" borderId="4" xfId="5" applyFont="1" applyFill="1" applyBorder="1" applyAlignment="1" applyProtection="1">
      <alignment horizontal="center" vertical="center"/>
      <protection hidden="1"/>
    </xf>
    <xf numFmtId="0" fontId="49" fillId="15" borderId="14" xfId="5" applyFont="1" applyFill="1" applyBorder="1" applyAlignment="1" applyProtection="1">
      <alignment horizontal="center" vertical="center"/>
      <protection hidden="1"/>
    </xf>
    <xf numFmtId="0" fontId="71" fillId="15" borderId="1" xfId="2" applyFont="1" applyFill="1" applyBorder="1" applyAlignment="1" applyProtection="1">
      <alignment horizontal="center"/>
      <protection hidden="1"/>
    </xf>
    <xf numFmtId="0" fontId="71" fillId="15" borderId="0" xfId="2" applyFont="1" applyFill="1" applyBorder="1" applyAlignment="1" applyProtection="1">
      <alignment horizontal="center"/>
      <protection hidden="1"/>
    </xf>
    <xf numFmtId="0" fontId="71" fillId="15" borderId="8" xfId="2" applyFont="1" applyFill="1" applyBorder="1" applyAlignment="1" applyProtection="1">
      <alignment horizontal="center"/>
      <protection hidden="1"/>
    </xf>
    <xf numFmtId="0" fontId="63" fillId="15" borderId="11" xfId="2" applyFont="1" applyFill="1" applyBorder="1" applyAlignment="1" applyProtection="1">
      <alignment horizontal="center"/>
      <protection hidden="1"/>
    </xf>
    <xf numFmtId="0" fontId="63" fillId="15" borderId="15" xfId="2" applyFont="1" applyFill="1" applyBorder="1" applyAlignment="1" applyProtection="1">
      <alignment horizontal="center"/>
      <protection hidden="1"/>
    </xf>
    <xf numFmtId="0" fontId="63" fillId="15" borderId="13" xfId="2" applyFont="1" applyFill="1" applyBorder="1" applyAlignment="1" applyProtection="1">
      <alignment horizontal="center"/>
      <protection hidden="1"/>
    </xf>
    <xf numFmtId="0" fontId="45" fillId="15" borderId="23" xfId="0" applyFont="1" applyFill="1" applyBorder="1" applyAlignment="1" applyProtection="1">
      <alignment horizontal="center"/>
      <protection hidden="1"/>
    </xf>
    <xf numFmtId="0" fontId="45" fillId="15" borderId="16" xfId="0" applyFont="1" applyFill="1" applyBorder="1" applyAlignment="1" applyProtection="1">
      <alignment horizontal="center"/>
      <protection hidden="1"/>
    </xf>
    <xf numFmtId="0" fontId="45" fillId="15" borderId="10" xfId="0" applyFont="1" applyFill="1" applyBorder="1" applyAlignment="1" applyProtection="1">
      <alignment horizontal="center"/>
      <protection hidden="1"/>
    </xf>
    <xf numFmtId="0" fontId="62" fillId="15" borderId="50" xfId="0" applyFont="1" applyFill="1" applyBorder="1" applyAlignment="1" applyProtection="1">
      <alignment vertical="center"/>
      <protection hidden="1"/>
    </xf>
    <xf numFmtId="0" fontId="62" fillId="15" borderId="51" xfId="0" applyFont="1" applyFill="1" applyBorder="1" applyAlignment="1" applyProtection="1">
      <alignment vertical="center"/>
      <protection hidden="1"/>
    </xf>
    <xf numFmtId="0" fontId="47" fillId="15" borderId="52" xfId="0" applyFont="1" applyFill="1" applyBorder="1" applyAlignment="1" applyProtection="1">
      <alignment horizontal="left" vertical="center"/>
      <protection hidden="1"/>
    </xf>
    <xf numFmtId="0" fontId="47" fillId="15" borderId="12" xfId="0" applyFont="1" applyFill="1" applyBorder="1" applyAlignment="1" applyProtection="1">
      <alignment horizontal="left" vertical="center"/>
      <protection hidden="1"/>
    </xf>
    <xf numFmtId="0" fontId="47" fillId="15" borderId="53" xfId="0" applyFont="1" applyFill="1" applyBorder="1" applyAlignment="1" applyProtection="1">
      <alignment horizontal="left" vertical="center" wrapText="1"/>
      <protection hidden="1"/>
    </xf>
    <xf numFmtId="0" fontId="47" fillId="15" borderId="54" xfId="0" applyFont="1" applyFill="1" applyBorder="1" applyAlignment="1" applyProtection="1">
      <alignment horizontal="left" vertical="center" wrapText="1"/>
      <protection hidden="1"/>
    </xf>
    <xf numFmtId="0" fontId="47" fillId="15" borderId="23" xfId="0" applyFont="1" applyFill="1" applyBorder="1" applyAlignment="1" applyProtection="1">
      <alignment horizontal="left" vertical="center"/>
      <protection hidden="1"/>
    </xf>
    <xf numFmtId="0" fontId="47" fillId="15" borderId="18" xfId="0" applyFont="1" applyFill="1" applyBorder="1" applyAlignment="1" applyProtection="1">
      <alignment horizontal="left" vertical="center"/>
      <protection hidden="1"/>
    </xf>
    <xf numFmtId="0" fontId="51" fillId="15" borderId="41" xfId="5" applyFont="1" applyFill="1" applyBorder="1" applyAlignment="1" applyProtection="1">
      <alignment horizontal="center" vertical="center" wrapText="1"/>
      <protection hidden="1"/>
    </xf>
    <xf numFmtId="0" fontId="51" fillId="15" borderId="40" xfId="5" applyFont="1" applyFill="1" applyBorder="1" applyAlignment="1" applyProtection="1">
      <alignment horizontal="center" vertical="center" wrapText="1"/>
      <protection hidden="1"/>
    </xf>
    <xf numFmtId="0" fontId="51" fillId="15" borderId="48" xfId="5" applyFont="1" applyFill="1" applyBorder="1" applyAlignment="1" applyProtection="1">
      <alignment horizontal="center" vertical="center" wrapText="1"/>
      <protection hidden="1"/>
    </xf>
    <xf numFmtId="0" fontId="51" fillId="15" borderId="38" xfId="5" applyFont="1" applyFill="1" applyBorder="1" applyAlignment="1" applyProtection="1">
      <alignment horizontal="center" vertical="center" wrapText="1"/>
      <protection hidden="1"/>
    </xf>
    <xf numFmtId="0" fontId="45" fillId="15" borderId="41" xfId="5" applyFont="1" applyFill="1" applyBorder="1" applyAlignment="1" applyProtection="1">
      <alignment horizontal="center" vertical="center"/>
      <protection hidden="1"/>
    </xf>
    <xf numFmtId="0" fontId="45" fillId="15" borderId="40" xfId="5" applyFont="1" applyFill="1" applyBorder="1" applyAlignment="1" applyProtection="1">
      <alignment horizontal="center" vertical="center"/>
      <protection hidden="1"/>
    </xf>
    <xf numFmtId="0" fontId="45" fillId="15" borderId="36" xfId="5" applyFont="1" applyFill="1" applyBorder="1" applyAlignment="1" applyProtection="1">
      <alignment horizontal="center" vertical="center"/>
      <protection hidden="1"/>
    </xf>
    <xf numFmtId="0" fontId="47" fillId="15" borderId="23" xfId="0" applyFont="1" applyFill="1" applyBorder="1" applyAlignment="1" applyProtection="1">
      <alignment horizontal="left" vertical="center" wrapText="1"/>
      <protection hidden="1"/>
    </xf>
    <xf numFmtId="0" fontId="47" fillId="15" borderId="18" xfId="0" applyFont="1" applyFill="1" applyBorder="1" applyAlignment="1" applyProtection="1">
      <alignment horizontal="left" vertical="center" wrapText="1"/>
      <protection hidden="1"/>
    </xf>
    <xf numFmtId="0" fontId="47" fillId="15" borderId="24" xfId="5" applyFont="1" applyFill="1" applyBorder="1" applyAlignment="1" applyProtection="1">
      <alignment horizontal="left" vertical="center" wrapText="1"/>
      <protection hidden="1"/>
    </xf>
    <xf numFmtId="0" fontId="47" fillId="15" borderId="25" xfId="5" applyFont="1" applyFill="1" applyBorder="1" applyAlignment="1" applyProtection="1">
      <alignment horizontal="left" vertical="center" wrapText="1"/>
      <protection hidden="1"/>
    </xf>
    <xf numFmtId="0" fontId="47" fillId="15" borderId="21" xfId="0" applyFont="1" applyFill="1" applyBorder="1" applyAlignment="1" applyProtection="1">
      <alignment horizontal="left" vertical="center"/>
      <protection hidden="1"/>
    </xf>
    <xf numFmtId="0" fontId="47" fillId="15" borderId="2" xfId="0" applyFont="1" applyFill="1" applyBorder="1" applyAlignment="1" applyProtection="1">
      <alignment horizontal="left" vertical="center"/>
      <protection hidden="1"/>
    </xf>
    <xf numFmtId="0" fontId="26" fillId="15" borderId="49" xfId="0" applyFont="1" applyFill="1" applyBorder="1" applyAlignment="1" applyProtection="1">
      <alignment horizontal="left" vertical="center" wrapText="1"/>
      <protection hidden="1"/>
    </xf>
    <xf numFmtId="0" fontId="43" fillId="15" borderId="49" xfId="0" applyFont="1" applyFill="1" applyBorder="1" applyAlignment="1" applyProtection="1">
      <alignment horizontal="left" vertical="center"/>
      <protection hidden="1"/>
    </xf>
    <xf numFmtId="0" fontId="43" fillId="15" borderId="43" xfId="0" applyFont="1" applyFill="1" applyBorder="1" applyAlignment="1" applyProtection="1">
      <alignment horizontal="left" vertical="center"/>
      <protection hidden="1"/>
    </xf>
    <xf numFmtId="0" fontId="73" fillId="15" borderId="55" xfId="6" applyFont="1" applyFill="1" applyBorder="1" applyAlignment="1" applyProtection="1">
      <alignment vertical="top" wrapText="1"/>
      <protection hidden="1"/>
    </xf>
    <xf numFmtId="0" fontId="73" fillId="15" borderId="49" xfId="6" applyFont="1" applyFill="1" applyBorder="1" applyAlignment="1" applyProtection="1">
      <alignment vertical="top" wrapText="1"/>
      <protection hidden="1"/>
    </xf>
    <xf numFmtId="0" fontId="73" fillId="15" borderId="43" xfId="6" applyFont="1" applyFill="1" applyBorder="1" applyAlignment="1" applyProtection="1">
      <alignment vertical="top" wrapText="1"/>
      <protection hidden="1"/>
    </xf>
    <xf numFmtId="0" fontId="74" fillId="15" borderId="21" xfId="5" applyFont="1" applyFill="1" applyBorder="1" applyAlignment="1" applyProtection="1">
      <alignment horizontal="center" wrapText="1"/>
      <protection hidden="1"/>
    </xf>
    <xf numFmtId="0" fontId="43" fillId="15" borderId="2" xfId="0" applyFont="1" applyFill="1" applyBorder="1" applyAlignment="1" applyProtection="1">
      <alignment horizontal="center" wrapText="1"/>
      <protection hidden="1"/>
    </xf>
    <xf numFmtId="0" fontId="43" fillId="15" borderId="9" xfId="0" applyFont="1" applyFill="1" applyBorder="1" applyAlignment="1" applyProtection="1">
      <alignment horizontal="center" wrapText="1"/>
      <protection hidden="1"/>
    </xf>
    <xf numFmtId="0" fontId="44" fillId="15" borderId="4" xfId="0" applyFont="1" applyFill="1" applyBorder="1" applyAlignment="1" applyProtection="1">
      <alignment horizontal="center"/>
      <protection hidden="1"/>
    </xf>
    <xf numFmtId="0" fontId="44" fillId="15" borderId="14" xfId="0" applyFont="1" applyFill="1" applyBorder="1" applyAlignment="1" applyProtection="1">
      <alignment horizontal="center"/>
      <protection hidden="1"/>
    </xf>
    <xf numFmtId="0" fontId="43" fillId="15" borderId="2" xfId="0" applyFont="1" applyFill="1" applyBorder="1" applyAlignment="1" applyProtection="1">
      <alignment horizontal="center"/>
      <protection hidden="1"/>
    </xf>
    <xf numFmtId="0" fontId="43" fillId="15" borderId="9" xfId="0" applyFont="1" applyFill="1" applyBorder="1" applyAlignment="1" applyProtection="1">
      <alignment horizontal="center"/>
      <protection hidden="1"/>
    </xf>
    <xf numFmtId="0" fontId="44" fillId="15" borderId="21" xfId="0" applyFont="1" applyFill="1" applyBorder="1" applyAlignment="1" applyProtection="1">
      <alignment wrapText="1"/>
      <protection hidden="1"/>
    </xf>
    <xf numFmtId="0" fontId="68" fillId="15" borderId="21" xfId="0" applyFont="1" applyFill="1" applyBorder="1" applyAlignment="1" applyProtection="1">
      <alignment horizontal="center" wrapText="1"/>
      <protection hidden="1"/>
    </xf>
    <xf numFmtId="0" fontId="67" fillId="15" borderId="2" xfId="0" applyFont="1" applyFill="1" applyBorder="1" applyAlignment="1" applyProtection="1">
      <alignment horizontal="center" wrapText="1"/>
      <protection hidden="1"/>
    </xf>
    <xf numFmtId="0" fontId="67" fillId="15" borderId="9" xfId="0" applyFont="1" applyFill="1" applyBorder="1" applyAlignment="1" applyProtection="1">
      <alignment horizontal="center" wrapText="1"/>
      <protection hidden="1"/>
    </xf>
  </cellXfs>
  <cellStyles count="7">
    <cellStyle name="Good" xfId="1" builtinId="26"/>
    <cellStyle name="Hyperlink" xfId="2" builtinId="8"/>
    <cellStyle name="Hyperlink 2" xfId="3" xr:uid="{00000000-0005-0000-0000-000002000000}"/>
    <cellStyle name="Normal" xfId="0" builtinId="0"/>
    <cellStyle name="Normal 2" xfId="4" xr:uid="{00000000-0005-0000-0000-000004000000}"/>
    <cellStyle name="Normal 3" xfId="5" xr:uid="{00000000-0005-0000-0000-000005000000}"/>
    <cellStyle name="Normal_verific2" xfId="6" xr:uid="{00000000-0005-0000-0000-000006000000}"/>
  </cellStyles>
  <dxfs count="39">
    <dxf>
      <font>
        <color theme="1"/>
      </font>
      <fill>
        <patternFill>
          <bgColor theme="9"/>
        </patternFill>
      </fill>
    </dxf>
    <dxf>
      <font>
        <color theme="1"/>
      </font>
      <fill>
        <patternFill>
          <bgColor theme="9"/>
        </patternFill>
      </fill>
    </dxf>
    <dxf>
      <font>
        <color theme="1"/>
      </font>
      <fill>
        <patternFill>
          <bgColor theme="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1"/>
      </font>
      <fill>
        <patternFill>
          <bgColor theme="9"/>
        </patternFill>
      </fill>
    </dxf>
    <dxf>
      <font>
        <color rgb="FF9C0006"/>
      </font>
      <fill>
        <patternFill>
          <bgColor rgb="FFFFC7CE"/>
        </patternFill>
      </fill>
    </dxf>
    <dxf>
      <font>
        <color rgb="FF9C0006"/>
      </font>
      <fill>
        <patternFill>
          <bgColor rgb="FFFFC7CE"/>
        </patternFill>
      </fill>
    </dxf>
    <dxf>
      <font>
        <color theme="1"/>
      </font>
      <fill>
        <patternFill>
          <bgColor theme="9"/>
        </patternFill>
      </fill>
    </dxf>
    <dxf>
      <font>
        <color rgb="FF9C0006"/>
      </font>
      <fill>
        <patternFill>
          <bgColor rgb="FFFFC7CE"/>
        </patternFill>
      </fill>
    </dxf>
    <dxf>
      <font>
        <color theme="1"/>
      </font>
      <fill>
        <patternFill>
          <bgColor theme="9"/>
        </patternFill>
      </fill>
    </dxf>
    <dxf>
      <font>
        <color theme="1"/>
      </font>
      <fill>
        <patternFill>
          <bgColor theme="9"/>
        </patternFill>
      </fill>
    </dxf>
    <dxf>
      <font>
        <color theme="1"/>
      </font>
      <fill>
        <patternFill>
          <bgColor theme="9"/>
        </patternFill>
      </fill>
    </dxf>
    <dxf>
      <font>
        <color theme="1"/>
      </font>
      <fill>
        <patternFill>
          <bgColor theme="9"/>
        </patternFill>
      </fill>
    </dxf>
    <dxf>
      <font>
        <color theme="1"/>
      </font>
      <fill>
        <patternFill>
          <bgColor theme="9"/>
        </patternFill>
      </fill>
    </dxf>
    <dxf>
      <font>
        <color auto="1"/>
      </font>
      <fill>
        <patternFill>
          <bgColor theme="9"/>
        </patternFill>
      </fill>
    </dxf>
    <dxf>
      <font>
        <color theme="1"/>
      </font>
      <fill>
        <patternFill>
          <bgColor theme="9"/>
        </patternFill>
      </fill>
    </dxf>
    <dxf>
      <font>
        <color theme="1"/>
      </font>
      <fill>
        <patternFill>
          <bgColor theme="9"/>
        </patternFill>
      </fill>
    </dxf>
    <dxf>
      <font>
        <color theme="1"/>
      </font>
      <fill>
        <patternFill>
          <bgColor theme="9"/>
        </patternFill>
      </fill>
    </dxf>
    <dxf>
      <font>
        <color theme="1"/>
      </font>
      <fill>
        <patternFill>
          <bgColor theme="9"/>
        </patternFill>
      </fill>
    </dxf>
    <dxf>
      <font>
        <color theme="1"/>
      </font>
      <fill>
        <patternFill>
          <bgColor theme="9"/>
        </patternFill>
      </fill>
    </dxf>
    <dxf>
      <font>
        <color theme="1"/>
      </font>
      <fill>
        <patternFill>
          <bgColor theme="9"/>
        </patternFill>
      </fill>
    </dxf>
    <dxf>
      <font>
        <color theme="1"/>
      </font>
      <fill>
        <patternFill>
          <bgColor theme="9"/>
        </patternFill>
      </fill>
    </dxf>
    <dxf>
      <font>
        <color theme="1"/>
      </font>
      <fill>
        <patternFill>
          <bgColor theme="9"/>
        </patternFill>
      </fill>
    </dxf>
    <dxf>
      <font>
        <color rgb="FF9C0006"/>
      </font>
      <fill>
        <patternFill>
          <bgColor rgb="FFFFC7CE"/>
        </patternFill>
      </fill>
    </dxf>
    <dxf>
      <font>
        <color theme="1"/>
      </font>
      <fill>
        <patternFill>
          <bgColor theme="9"/>
        </patternFill>
      </fill>
    </dxf>
    <dxf>
      <font>
        <color theme="1"/>
      </font>
      <fill>
        <patternFill>
          <bgColor theme="9"/>
        </patternFill>
      </fill>
    </dxf>
    <dxf>
      <font>
        <color theme="1"/>
      </font>
      <fill>
        <patternFill>
          <bgColor theme="9"/>
        </patternFill>
      </fill>
    </dxf>
    <dxf>
      <font>
        <color theme="1"/>
      </font>
      <fill>
        <patternFill>
          <bgColor theme="9"/>
        </patternFill>
      </fill>
    </dxf>
    <dxf>
      <font>
        <color theme="1"/>
      </font>
      <fill>
        <patternFill>
          <bgColor theme="9"/>
        </patternFill>
      </fill>
    </dxf>
    <dxf>
      <font>
        <color theme="1"/>
      </font>
      <fill>
        <patternFill>
          <bgColor theme="9"/>
        </patternFill>
      </fill>
    </dxf>
    <dxf>
      <font>
        <color theme="1"/>
      </font>
      <fill>
        <patternFill>
          <bgColor theme="9"/>
        </patternFill>
      </fill>
    </dxf>
    <dxf>
      <font>
        <color theme="1"/>
      </font>
      <fill>
        <patternFill>
          <bgColor theme="9"/>
        </patternFill>
      </fill>
    </dxf>
    <dxf>
      <font>
        <color theme="1"/>
      </font>
      <fill>
        <patternFill>
          <bgColor theme="9"/>
        </patternFill>
      </fill>
    </dxf>
    <dxf>
      <font>
        <color theme="1"/>
      </font>
      <fill>
        <patternFill>
          <bgColor theme="9"/>
        </patternFill>
      </fill>
    </dxf>
    <dxf>
      <font>
        <color theme="1"/>
      </font>
      <fill>
        <patternFill>
          <bgColor theme="9"/>
        </patternFill>
      </fill>
    </dxf>
    <dxf>
      <font>
        <color theme="1"/>
      </font>
      <fill>
        <patternFill>
          <bgColor theme="9"/>
        </patternFill>
      </fill>
    </dxf>
    <dxf>
      <font>
        <color theme="1"/>
      </font>
      <fill>
        <patternFill>
          <bgColor theme="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hyperlink" Target="#'Methane method 2 3'!A1"/><Relationship Id="rId2" Type="http://schemas.openxmlformats.org/officeDocument/2006/relationships/hyperlink" Target="#'Methane method 1'!A1"/><Relationship Id="rId1" Type="http://schemas.openxmlformats.org/officeDocument/2006/relationships/image" Target="../media/image1.jpg"/><Relationship Id="rId6" Type="http://schemas.openxmlformats.org/officeDocument/2006/relationships/hyperlink" Target="#'Facility output method 2 3'!A1"/><Relationship Id="rId5" Type="http://schemas.openxmlformats.org/officeDocument/2006/relationships/hyperlink" Target="#'Facility output method 1'!A1"/><Relationship Id="rId4" Type="http://schemas.openxmlformats.org/officeDocument/2006/relationships/hyperlink" Target="#'Nitrogen Method 1 2 3'!A1"/></Relationships>
</file>

<file path=xl/drawings/_rels/drawing3.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hyperlink" Target="#Menu!A1"/><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1.jpg"/><Relationship Id="rId5" Type="http://schemas.openxmlformats.org/officeDocument/2006/relationships/image" Target="../media/image6.png"/><Relationship Id="rId4" Type="http://schemas.openxmlformats.org/officeDocument/2006/relationships/image" Target="../media/image5.png"/></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7.png"/><Relationship Id="rId1" Type="http://schemas.openxmlformats.org/officeDocument/2006/relationships/image" Target="../media/image2.png"/><Relationship Id="rId6" Type="http://schemas.openxmlformats.org/officeDocument/2006/relationships/hyperlink" Target="#Menu!A1"/><Relationship Id="rId5" Type="http://schemas.openxmlformats.org/officeDocument/2006/relationships/image" Target="../media/image1.jpg"/><Relationship Id="rId4" Type="http://schemas.openxmlformats.org/officeDocument/2006/relationships/image" Target="../media/image8.png"/></Relationships>
</file>

<file path=xl/drawings/_rels/drawing8.xml.rels><?xml version="1.0" encoding="UTF-8" standalone="yes"?>
<Relationships xmlns="http://schemas.openxmlformats.org/package/2006/relationships"><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161925</xdr:rowOff>
    </xdr:from>
    <xdr:to>
      <xdr:col>1</xdr:col>
      <xdr:colOff>8921496</xdr:colOff>
      <xdr:row>0</xdr:row>
      <xdr:rowOff>1320165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0" y="161925"/>
          <a:ext cx="8845296" cy="1158240"/>
        </a:xfrm>
        <a:prstGeom prst="rect">
          <a:avLst/>
        </a:prstGeom>
      </xdr:spPr>
    </xdr:pic>
    <xdr:clientData/>
  </xdr:twoCellAnchor>
  <xdr:twoCellAnchor>
    <xdr:from>
      <xdr:col>1</xdr:col>
      <xdr:colOff>3381375</xdr:colOff>
      <xdr:row>2</xdr:row>
      <xdr:rowOff>4657725</xdr:rowOff>
    </xdr:from>
    <xdr:to>
      <xdr:col>1</xdr:col>
      <xdr:colOff>5265207</xdr:colOff>
      <xdr:row>2</xdr:row>
      <xdr:rowOff>5000626</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3686175" y="8353425"/>
          <a:ext cx="1883832" cy="342901"/>
        </a:xfrm>
        <a:prstGeom prst="rect">
          <a:avLst/>
        </a:prstGeom>
        <a:solidFill>
          <a:schemeClr val="accent1"/>
        </a:solidFill>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400"/>
            <a:t>I agree - continue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133350</xdr:rowOff>
    </xdr:from>
    <xdr:to>
      <xdr:col>3</xdr:col>
      <xdr:colOff>9525</xdr:colOff>
      <xdr:row>0</xdr:row>
      <xdr:rowOff>1291590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0525" y="133350"/>
          <a:ext cx="8124825" cy="1158240"/>
        </a:xfrm>
        <a:prstGeom prst="rect">
          <a:avLst/>
        </a:prstGeom>
      </xdr:spPr>
    </xdr:pic>
    <xdr:clientData/>
  </xdr:twoCellAnchor>
  <xdr:twoCellAnchor>
    <xdr:from>
      <xdr:col>1</xdr:col>
      <xdr:colOff>76199</xdr:colOff>
      <xdr:row>4</xdr:row>
      <xdr:rowOff>28575</xdr:rowOff>
    </xdr:from>
    <xdr:to>
      <xdr:col>1</xdr:col>
      <xdr:colOff>2657475</xdr:colOff>
      <xdr:row>4</xdr:row>
      <xdr:rowOff>371476</xdr:rowOff>
    </xdr:to>
    <xdr:sp macro="" textlink="">
      <xdr:nvSpPr>
        <xdr:cNvPr id="7" name="Rectangle 6">
          <a:hlinkClick xmlns:r="http://schemas.openxmlformats.org/officeDocument/2006/relationships" r:id="rId2"/>
          <a:extLst>
            <a:ext uri="{FF2B5EF4-FFF2-40B4-BE49-F238E27FC236}">
              <a16:creationId xmlns:a16="http://schemas.microsoft.com/office/drawing/2014/main" id="{00000000-0008-0000-0100-000007000000}"/>
            </a:ext>
          </a:extLst>
        </xdr:cNvPr>
        <xdr:cNvSpPr/>
      </xdr:nvSpPr>
      <xdr:spPr>
        <a:xfrm>
          <a:off x="466724" y="2581275"/>
          <a:ext cx="2581276" cy="342901"/>
        </a:xfrm>
        <a:prstGeom prst="rect">
          <a:avLst/>
        </a:prstGeom>
        <a:solidFill>
          <a:schemeClr val="accent1"/>
        </a:solidFill>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400"/>
            <a:t>Enter method 1 methane data</a:t>
          </a:r>
        </a:p>
      </xdr:txBody>
    </xdr:sp>
    <xdr:clientData/>
  </xdr:twoCellAnchor>
  <xdr:twoCellAnchor>
    <xdr:from>
      <xdr:col>1</xdr:col>
      <xdr:colOff>70185</xdr:colOff>
      <xdr:row>5</xdr:row>
      <xdr:rowOff>19050</xdr:rowOff>
    </xdr:from>
    <xdr:to>
      <xdr:col>1</xdr:col>
      <xdr:colOff>2657474</xdr:colOff>
      <xdr:row>5</xdr:row>
      <xdr:rowOff>361951</xdr:rowOff>
    </xdr:to>
    <xdr:sp macro="" textlink="">
      <xdr:nvSpPr>
        <xdr:cNvPr id="13" name="Rectangle 12">
          <a:hlinkClick xmlns:r="http://schemas.openxmlformats.org/officeDocument/2006/relationships" r:id="rId3"/>
          <a:extLst>
            <a:ext uri="{FF2B5EF4-FFF2-40B4-BE49-F238E27FC236}">
              <a16:creationId xmlns:a16="http://schemas.microsoft.com/office/drawing/2014/main" id="{00000000-0008-0000-0100-00000D000000}"/>
            </a:ext>
          </a:extLst>
        </xdr:cNvPr>
        <xdr:cNvSpPr/>
      </xdr:nvSpPr>
      <xdr:spPr>
        <a:xfrm>
          <a:off x="461211" y="2951747"/>
          <a:ext cx="2587289" cy="342901"/>
        </a:xfrm>
        <a:prstGeom prst="rect">
          <a:avLst/>
        </a:prstGeom>
        <a:solidFill>
          <a:schemeClr val="accent1"/>
        </a:solidFill>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400"/>
            <a:t>Enter method 2/3 methane data</a:t>
          </a:r>
        </a:p>
      </xdr:txBody>
    </xdr:sp>
    <xdr:clientData/>
  </xdr:twoCellAnchor>
  <xdr:twoCellAnchor>
    <xdr:from>
      <xdr:col>1</xdr:col>
      <xdr:colOff>76701</xdr:colOff>
      <xdr:row>6</xdr:row>
      <xdr:rowOff>18548</xdr:rowOff>
    </xdr:from>
    <xdr:to>
      <xdr:col>1</xdr:col>
      <xdr:colOff>2658478</xdr:colOff>
      <xdr:row>6</xdr:row>
      <xdr:rowOff>361449</xdr:rowOff>
    </xdr:to>
    <xdr:sp macro="" textlink="">
      <xdr:nvSpPr>
        <xdr:cNvPr id="14" name="Rectangle 13">
          <a:hlinkClick xmlns:r="http://schemas.openxmlformats.org/officeDocument/2006/relationships" r:id="rId4"/>
          <a:extLst>
            <a:ext uri="{FF2B5EF4-FFF2-40B4-BE49-F238E27FC236}">
              <a16:creationId xmlns:a16="http://schemas.microsoft.com/office/drawing/2014/main" id="{00000000-0008-0000-0100-00000E000000}"/>
            </a:ext>
          </a:extLst>
        </xdr:cNvPr>
        <xdr:cNvSpPr/>
      </xdr:nvSpPr>
      <xdr:spPr>
        <a:xfrm>
          <a:off x="467727" y="3332245"/>
          <a:ext cx="2581777" cy="342901"/>
        </a:xfrm>
        <a:prstGeom prst="rect">
          <a:avLst/>
        </a:prstGeom>
        <a:solidFill>
          <a:schemeClr val="accent1"/>
        </a:solidFill>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400"/>
            <a:t>Enter nitrogen data</a:t>
          </a:r>
        </a:p>
      </xdr:txBody>
    </xdr:sp>
    <xdr:clientData/>
  </xdr:twoCellAnchor>
  <xdr:twoCellAnchor>
    <xdr:from>
      <xdr:col>1</xdr:col>
      <xdr:colOff>77202</xdr:colOff>
      <xdr:row>7</xdr:row>
      <xdr:rowOff>19050</xdr:rowOff>
    </xdr:from>
    <xdr:to>
      <xdr:col>1</xdr:col>
      <xdr:colOff>2658979</xdr:colOff>
      <xdr:row>7</xdr:row>
      <xdr:rowOff>361951</xdr:rowOff>
    </xdr:to>
    <xdr:sp macro="" textlink="">
      <xdr:nvSpPr>
        <xdr:cNvPr id="15" name="Rectangle 14">
          <a:hlinkClick xmlns:r="http://schemas.openxmlformats.org/officeDocument/2006/relationships" r:id="rId5"/>
          <a:extLst>
            <a:ext uri="{FF2B5EF4-FFF2-40B4-BE49-F238E27FC236}">
              <a16:creationId xmlns:a16="http://schemas.microsoft.com/office/drawing/2014/main" id="{00000000-0008-0000-0100-00000F000000}"/>
            </a:ext>
          </a:extLst>
        </xdr:cNvPr>
        <xdr:cNvSpPr/>
      </xdr:nvSpPr>
      <xdr:spPr>
        <a:xfrm>
          <a:off x="468228" y="3713747"/>
          <a:ext cx="2581777" cy="342901"/>
        </a:xfrm>
        <a:prstGeom prst="rect">
          <a:avLst/>
        </a:prstGeom>
        <a:solidFill>
          <a:schemeClr val="accent1"/>
        </a:solidFill>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400"/>
            <a:t>View method 1 output</a:t>
          </a:r>
        </a:p>
      </xdr:txBody>
    </xdr:sp>
    <xdr:clientData/>
  </xdr:twoCellAnchor>
  <xdr:twoCellAnchor>
    <xdr:from>
      <xdr:col>1</xdr:col>
      <xdr:colOff>77202</xdr:colOff>
      <xdr:row>8</xdr:row>
      <xdr:rowOff>23562</xdr:rowOff>
    </xdr:from>
    <xdr:to>
      <xdr:col>1</xdr:col>
      <xdr:colOff>2658978</xdr:colOff>
      <xdr:row>8</xdr:row>
      <xdr:rowOff>366463</xdr:rowOff>
    </xdr:to>
    <xdr:sp macro="" textlink="">
      <xdr:nvSpPr>
        <xdr:cNvPr id="16" name="Rectangle 15">
          <a:hlinkClick xmlns:r="http://schemas.openxmlformats.org/officeDocument/2006/relationships" r:id="rId6"/>
          <a:extLst>
            <a:ext uri="{FF2B5EF4-FFF2-40B4-BE49-F238E27FC236}">
              <a16:creationId xmlns:a16="http://schemas.microsoft.com/office/drawing/2014/main" id="{00000000-0008-0000-0100-000010000000}"/>
            </a:ext>
          </a:extLst>
        </xdr:cNvPr>
        <xdr:cNvSpPr/>
      </xdr:nvSpPr>
      <xdr:spPr>
        <a:xfrm>
          <a:off x="468228" y="4099259"/>
          <a:ext cx="2581776" cy="342901"/>
        </a:xfrm>
        <a:prstGeom prst="rect">
          <a:avLst/>
        </a:prstGeom>
        <a:solidFill>
          <a:schemeClr val="accent1"/>
        </a:solidFill>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400"/>
            <a:t>View method 2/3 output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1489879</xdr:colOff>
      <xdr:row>0</xdr:row>
      <xdr:rowOff>1158240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845296" cy="1158240"/>
        </a:xfrm>
        <a:prstGeom prst="rect">
          <a:avLst/>
        </a:prstGeom>
      </xdr:spPr>
    </xdr:pic>
    <xdr:clientData/>
  </xdr:twoCellAnchor>
  <xdr:twoCellAnchor>
    <xdr:from>
      <xdr:col>0</xdr:col>
      <xdr:colOff>95251</xdr:colOff>
      <xdr:row>0</xdr:row>
      <xdr:rowOff>1222375</xdr:rowOff>
    </xdr:from>
    <xdr:to>
      <xdr:col>0</xdr:col>
      <xdr:colOff>1270002</xdr:colOff>
      <xdr:row>0</xdr:row>
      <xdr:rowOff>1570567</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0200-000006000000}"/>
            </a:ext>
          </a:extLst>
        </xdr:cNvPr>
        <xdr:cNvSpPr/>
      </xdr:nvSpPr>
      <xdr:spPr>
        <a:xfrm>
          <a:off x="95251" y="1222375"/>
          <a:ext cx="1174751" cy="348192"/>
        </a:xfrm>
        <a:prstGeom prst="rect">
          <a:avLst/>
        </a:prstGeom>
        <a:gradFill>
          <a:gsLst>
            <a:gs pos="0">
              <a:schemeClr val="accent2"/>
            </a:gs>
            <a:gs pos="80000">
              <a:schemeClr val="accent2"/>
            </a:gs>
            <a:gs pos="100000">
              <a:schemeClr val="accent2"/>
            </a:gs>
          </a:gsLst>
          <a:lin ang="16200000" scaled="0"/>
        </a:gra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600"/>
            <a:t>Menu</a:t>
          </a:r>
        </a:p>
      </xdr:txBody>
    </xdr:sp>
    <xdr:clientData/>
  </xdr:twoCellAnchor>
  <xdr:twoCellAnchor>
    <xdr:from>
      <xdr:col>0</xdr:col>
      <xdr:colOff>95250</xdr:colOff>
      <xdr:row>48</xdr:row>
      <xdr:rowOff>10584</xdr:rowOff>
    </xdr:from>
    <xdr:to>
      <xdr:col>0</xdr:col>
      <xdr:colOff>1270001</xdr:colOff>
      <xdr:row>48</xdr:row>
      <xdr:rowOff>353484</xdr:rowOff>
    </xdr:to>
    <xdr:sp macro="" textlink="">
      <xdr:nvSpPr>
        <xdr:cNvPr id="10" name="Rectangle 9">
          <a:hlinkClick xmlns:r="http://schemas.openxmlformats.org/officeDocument/2006/relationships" r:id="rId2"/>
          <a:extLst>
            <a:ext uri="{FF2B5EF4-FFF2-40B4-BE49-F238E27FC236}">
              <a16:creationId xmlns:a16="http://schemas.microsoft.com/office/drawing/2014/main" id="{00000000-0008-0000-0200-00000A000000}"/>
            </a:ext>
          </a:extLst>
        </xdr:cNvPr>
        <xdr:cNvSpPr/>
      </xdr:nvSpPr>
      <xdr:spPr>
        <a:xfrm>
          <a:off x="95250" y="18023417"/>
          <a:ext cx="1174751" cy="342900"/>
        </a:xfrm>
        <a:prstGeom prst="rect">
          <a:avLst/>
        </a:prstGeom>
        <a:gradFill>
          <a:gsLst>
            <a:gs pos="0">
              <a:schemeClr val="accent2"/>
            </a:gs>
            <a:gs pos="80000">
              <a:schemeClr val="accent2"/>
            </a:gs>
            <a:gs pos="100000">
              <a:schemeClr val="accent2"/>
            </a:gs>
          </a:gsLst>
          <a:lin ang="16200000" scaled="0"/>
        </a:gra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600"/>
            <a:t>Menu</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6163</xdr:rowOff>
    </xdr:from>
    <xdr:ext cx="8843179" cy="1180464"/>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163"/>
          <a:ext cx="8843179" cy="1180464"/>
        </a:xfrm>
        <a:prstGeom prst="rect">
          <a:avLst/>
        </a:prstGeom>
      </xdr:spPr>
    </xdr:pic>
    <xdr:clientData/>
  </xdr:oneCellAnchor>
  <xdr:twoCellAnchor>
    <xdr:from>
      <xdr:col>0</xdr:col>
      <xdr:colOff>67236</xdr:colOff>
      <xdr:row>9</xdr:row>
      <xdr:rowOff>0</xdr:rowOff>
    </xdr:from>
    <xdr:to>
      <xdr:col>0</xdr:col>
      <xdr:colOff>1241987</xdr:colOff>
      <xdr:row>9</xdr:row>
      <xdr:rowOff>353484</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a:xfrm>
          <a:off x="67236" y="47977425"/>
          <a:ext cx="1174751" cy="353484"/>
        </a:xfrm>
        <a:prstGeom prst="rect">
          <a:avLst/>
        </a:prstGeom>
        <a:gradFill>
          <a:gsLst>
            <a:gs pos="0">
              <a:schemeClr val="accent2"/>
            </a:gs>
            <a:gs pos="80000">
              <a:schemeClr val="accent2"/>
            </a:gs>
            <a:gs pos="100000">
              <a:schemeClr val="accent2"/>
            </a:gs>
          </a:gsLst>
          <a:lin ang="16200000" scaled="0"/>
        </a:gra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600"/>
            <a:t>Menu</a:t>
          </a:r>
        </a:p>
      </xdr:txBody>
    </xdr:sp>
    <xdr:clientData/>
  </xdr:twoCellAnchor>
  <xdr:twoCellAnchor>
    <xdr:from>
      <xdr:col>0</xdr:col>
      <xdr:colOff>116417</xdr:colOff>
      <xdr:row>56</xdr:row>
      <xdr:rowOff>95251</xdr:rowOff>
    </xdr:from>
    <xdr:to>
      <xdr:col>0</xdr:col>
      <xdr:colOff>1291168</xdr:colOff>
      <xdr:row>56</xdr:row>
      <xdr:rowOff>438151</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00000000-0008-0000-0300-000004000000}"/>
            </a:ext>
          </a:extLst>
        </xdr:cNvPr>
        <xdr:cNvSpPr/>
      </xdr:nvSpPr>
      <xdr:spPr>
        <a:xfrm>
          <a:off x="116417" y="65284351"/>
          <a:ext cx="1174751" cy="342900"/>
        </a:xfrm>
        <a:prstGeom prst="rect">
          <a:avLst/>
        </a:prstGeom>
        <a:gradFill>
          <a:gsLst>
            <a:gs pos="0">
              <a:schemeClr val="accent2"/>
            </a:gs>
            <a:gs pos="80000">
              <a:schemeClr val="accent2"/>
            </a:gs>
            <a:gs pos="100000">
              <a:schemeClr val="accent2"/>
            </a:gs>
          </a:gsLst>
          <a:lin ang="16200000" scaled="0"/>
        </a:gra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600"/>
            <a:t>Menu</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8843179" cy="1158240"/>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843179" cy="1158240"/>
        </a:xfrm>
        <a:prstGeom prst="rect">
          <a:avLst/>
        </a:prstGeom>
      </xdr:spPr>
    </xdr:pic>
    <xdr:clientData/>
  </xdr:oneCellAnchor>
  <xdr:twoCellAnchor>
    <xdr:from>
      <xdr:col>0</xdr:col>
      <xdr:colOff>105834</xdr:colOff>
      <xdr:row>27</xdr:row>
      <xdr:rowOff>74081</xdr:rowOff>
    </xdr:from>
    <xdr:to>
      <xdr:col>0</xdr:col>
      <xdr:colOff>1280585</xdr:colOff>
      <xdr:row>28</xdr:row>
      <xdr:rowOff>47624</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0000000-0008-0000-0400-000003000000}"/>
            </a:ext>
          </a:extLst>
        </xdr:cNvPr>
        <xdr:cNvSpPr/>
      </xdr:nvSpPr>
      <xdr:spPr>
        <a:xfrm>
          <a:off x="105834" y="10018181"/>
          <a:ext cx="1174751" cy="354543"/>
        </a:xfrm>
        <a:prstGeom prst="rect">
          <a:avLst/>
        </a:prstGeom>
        <a:gradFill>
          <a:gsLst>
            <a:gs pos="0">
              <a:schemeClr val="accent2"/>
            </a:gs>
            <a:gs pos="80000">
              <a:schemeClr val="accent2"/>
            </a:gs>
            <a:gs pos="100000">
              <a:schemeClr val="accent2"/>
            </a:gs>
          </a:gsLst>
          <a:lin ang="16200000" scaled="0"/>
        </a:gra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600"/>
            <a:t>Menu</a:t>
          </a:r>
        </a:p>
      </xdr:txBody>
    </xdr:sp>
    <xdr:clientData/>
  </xdr:twoCellAnchor>
  <xdr:twoCellAnchor>
    <xdr:from>
      <xdr:col>0</xdr:col>
      <xdr:colOff>55033</xdr:colOff>
      <xdr:row>4</xdr:row>
      <xdr:rowOff>83609</xdr:rowOff>
    </xdr:from>
    <xdr:to>
      <xdr:col>0</xdr:col>
      <xdr:colOff>1229784</xdr:colOff>
      <xdr:row>4</xdr:row>
      <xdr:rowOff>426510</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00000000-0008-0000-0400-000004000000}"/>
            </a:ext>
          </a:extLst>
        </xdr:cNvPr>
        <xdr:cNvSpPr/>
      </xdr:nvSpPr>
      <xdr:spPr>
        <a:xfrm>
          <a:off x="55033" y="1226609"/>
          <a:ext cx="1174751" cy="342901"/>
        </a:xfrm>
        <a:prstGeom prst="rect">
          <a:avLst/>
        </a:prstGeom>
        <a:gradFill>
          <a:gsLst>
            <a:gs pos="0">
              <a:schemeClr val="accent2"/>
            </a:gs>
            <a:gs pos="80000">
              <a:schemeClr val="accent2"/>
            </a:gs>
            <a:gs pos="100000">
              <a:schemeClr val="accent2"/>
            </a:gs>
          </a:gsLst>
          <a:lin ang="16200000" scaled="0"/>
        </a:gra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600"/>
            <a:t>Menu</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11</xdr:row>
      <xdr:rowOff>1</xdr:rowOff>
    </xdr:from>
    <xdr:to>
      <xdr:col>15</xdr:col>
      <xdr:colOff>15745</xdr:colOff>
      <xdr:row>40</xdr:row>
      <xdr:rowOff>47626</xdr:rowOff>
    </xdr:to>
    <xdr:pic>
      <xdr:nvPicPr>
        <xdr:cNvPr id="310965" name="Picture 17">
          <a:extLst>
            <a:ext uri="{FF2B5EF4-FFF2-40B4-BE49-F238E27FC236}">
              <a16:creationId xmlns:a16="http://schemas.microsoft.com/office/drawing/2014/main" id="{00000000-0008-0000-0500-0000B5BE04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3038476"/>
          <a:ext cx="9083545" cy="4743450"/>
        </a:xfrm>
        <a:prstGeom prst="rect">
          <a:avLst/>
        </a:prstGeom>
        <a:noFill/>
        <a:ln w="9525">
          <a:solidFill>
            <a:schemeClr val="bg1">
              <a:lumMod val="65000"/>
            </a:schemeClr>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73</xdr:row>
      <xdr:rowOff>0</xdr:rowOff>
    </xdr:from>
    <xdr:to>
      <xdr:col>15</xdr:col>
      <xdr:colOff>19050</xdr:colOff>
      <xdr:row>82</xdr:row>
      <xdr:rowOff>119510</xdr:rowOff>
    </xdr:to>
    <xdr:pic>
      <xdr:nvPicPr>
        <xdr:cNvPr id="310966" name="Picture 18">
          <a:extLst>
            <a:ext uri="{FF2B5EF4-FFF2-40B4-BE49-F238E27FC236}">
              <a16:creationId xmlns:a16="http://schemas.microsoft.com/office/drawing/2014/main" id="{00000000-0008-0000-0500-0000B6BE04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7700" y="16916400"/>
          <a:ext cx="9086850" cy="1767335"/>
        </a:xfrm>
        <a:prstGeom prst="rect">
          <a:avLst/>
        </a:prstGeom>
        <a:noFill/>
        <a:ln w="9525">
          <a:solidFill>
            <a:schemeClr val="bg1">
              <a:lumMod val="65000"/>
            </a:schemeClr>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9527</xdr:colOff>
      <xdr:row>93</xdr:row>
      <xdr:rowOff>152401</xdr:rowOff>
    </xdr:from>
    <xdr:to>
      <xdr:col>15</xdr:col>
      <xdr:colOff>1</xdr:colOff>
      <xdr:row>115</xdr:row>
      <xdr:rowOff>87603</xdr:rowOff>
    </xdr:to>
    <xdr:pic>
      <xdr:nvPicPr>
        <xdr:cNvPr id="310967" name="Picture 22">
          <a:extLst>
            <a:ext uri="{FF2B5EF4-FFF2-40B4-BE49-F238E27FC236}">
              <a16:creationId xmlns:a16="http://schemas.microsoft.com/office/drawing/2014/main" id="{00000000-0008-0000-0500-0000B7BE04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7227" y="20878801"/>
          <a:ext cx="9058274" cy="3716627"/>
        </a:xfrm>
        <a:prstGeom prst="rect">
          <a:avLst/>
        </a:prstGeom>
        <a:noFill/>
        <a:ln w="9525">
          <a:solidFill>
            <a:schemeClr val="bg1">
              <a:lumMod val="65000"/>
            </a:schemeClr>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9525</xdr:colOff>
      <xdr:row>123</xdr:row>
      <xdr:rowOff>152401</xdr:rowOff>
    </xdr:from>
    <xdr:to>
      <xdr:col>15</xdr:col>
      <xdr:colOff>0</xdr:colOff>
      <xdr:row>133</xdr:row>
      <xdr:rowOff>142081</xdr:rowOff>
    </xdr:to>
    <xdr:pic>
      <xdr:nvPicPr>
        <xdr:cNvPr id="310968" name="Picture 24">
          <a:extLst>
            <a:ext uri="{FF2B5EF4-FFF2-40B4-BE49-F238E27FC236}">
              <a16:creationId xmlns:a16="http://schemas.microsoft.com/office/drawing/2014/main" id="{00000000-0008-0000-0500-0000B8BE04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57225" y="25955626"/>
          <a:ext cx="9058275" cy="1608930"/>
        </a:xfrm>
        <a:prstGeom prst="rect">
          <a:avLst/>
        </a:prstGeom>
        <a:noFill/>
        <a:ln w="9525">
          <a:solidFill>
            <a:schemeClr val="bg1">
              <a:lumMod val="65000"/>
            </a:schemeClr>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9525</xdr:colOff>
      <xdr:row>138</xdr:row>
      <xdr:rowOff>142875</xdr:rowOff>
    </xdr:from>
    <xdr:to>
      <xdr:col>15</xdr:col>
      <xdr:colOff>0</xdr:colOff>
      <xdr:row>149</xdr:row>
      <xdr:rowOff>131523</xdr:rowOff>
    </xdr:to>
    <xdr:pic>
      <xdr:nvPicPr>
        <xdr:cNvPr id="310969" name="Picture 26">
          <a:extLst>
            <a:ext uri="{FF2B5EF4-FFF2-40B4-BE49-F238E27FC236}">
              <a16:creationId xmlns:a16="http://schemas.microsoft.com/office/drawing/2014/main" id="{00000000-0008-0000-0500-0000B9BE04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7225" y="28374975"/>
          <a:ext cx="9058275" cy="1769823"/>
        </a:xfrm>
        <a:prstGeom prst="rect">
          <a:avLst/>
        </a:prstGeom>
        <a:noFill/>
        <a:ln w="9525">
          <a:solidFill>
            <a:schemeClr val="bg1">
              <a:lumMod val="65000"/>
            </a:schemeClr>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638175</xdr:colOff>
      <xdr:row>0</xdr:row>
      <xdr:rowOff>114300</xdr:rowOff>
    </xdr:from>
    <xdr:to>
      <xdr:col>15</xdr:col>
      <xdr:colOff>15290</xdr:colOff>
      <xdr:row>0</xdr:row>
      <xdr:rowOff>1304925</xdr:rowOff>
    </xdr:to>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638175" y="114300"/>
          <a:ext cx="9092615" cy="1190625"/>
        </a:xfrm>
        <a:prstGeom prst="rect">
          <a:avLst/>
        </a:prstGeom>
      </xdr:spPr>
    </xdr:pic>
    <xdr:clientData/>
  </xdr:twoCellAnchor>
  <xdr:twoCellAnchor>
    <xdr:from>
      <xdr:col>1</xdr:col>
      <xdr:colOff>0</xdr:colOff>
      <xdr:row>0</xdr:row>
      <xdr:rowOff>1343025</xdr:rowOff>
    </xdr:from>
    <xdr:to>
      <xdr:col>2</xdr:col>
      <xdr:colOff>527051</xdr:colOff>
      <xdr:row>1</xdr:row>
      <xdr:rowOff>287868</xdr:rowOff>
    </xdr:to>
    <xdr:sp macro="" textlink="">
      <xdr:nvSpPr>
        <xdr:cNvPr id="8" name="Rectangle 7">
          <a:hlinkClick xmlns:r="http://schemas.openxmlformats.org/officeDocument/2006/relationships" r:id="rId7"/>
          <a:extLst>
            <a:ext uri="{FF2B5EF4-FFF2-40B4-BE49-F238E27FC236}">
              <a16:creationId xmlns:a16="http://schemas.microsoft.com/office/drawing/2014/main" id="{00000000-0008-0000-0500-000008000000}"/>
            </a:ext>
          </a:extLst>
        </xdr:cNvPr>
        <xdr:cNvSpPr/>
      </xdr:nvSpPr>
      <xdr:spPr>
        <a:xfrm>
          <a:off x="647700" y="1343025"/>
          <a:ext cx="1174751" cy="354543"/>
        </a:xfrm>
        <a:prstGeom prst="rect">
          <a:avLst/>
        </a:prstGeom>
        <a:gradFill>
          <a:gsLst>
            <a:gs pos="0">
              <a:schemeClr val="accent2"/>
            </a:gs>
            <a:gs pos="80000">
              <a:schemeClr val="accent2"/>
            </a:gs>
            <a:gs pos="100000">
              <a:schemeClr val="accent2"/>
            </a:gs>
          </a:gsLst>
          <a:lin ang="16200000" scaled="0"/>
        </a:gra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600"/>
            <a:t>Menu</a:t>
          </a:r>
        </a:p>
      </xdr:txBody>
    </xdr:sp>
    <xdr:clientData/>
  </xdr:twoCellAnchor>
  <xdr:twoCellAnchor>
    <xdr:from>
      <xdr:col>0</xdr:col>
      <xdr:colOff>638175</xdr:colOff>
      <xdr:row>159</xdr:row>
      <xdr:rowOff>76200</xdr:rowOff>
    </xdr:from>
    <xdr:to>
      <xdr:col>2</xdr:col>
      <xdr:colOff>517526</xdr:colOff>
      <xdr:row>159</xdr:row>
      <xdr:rowOff>430743</xdr:rowOff>
    </xdr:to>
    <xdr:sp macro="" textlink="">
      <xdr:nvSpPr>
        <xdr:cNvPr id="9" name="Rectangle 8">
          <a:hlinkClick xmlns:r="http://schemas.openxmlformats.org/officeDocument/2006/relationships" r:id="rId7"/>
          <a:extLst>
            <a:ext uri="{FF2B5EF4-FFF2-40B4-BE49-F238E27FC236}">
              <a16:creationId xmlns:a16="http://schemas.microsoft.com/office/drawing/2014/main" id="{00000000-0008-0000-0500-000009000000}"/>
            </a:ext>
          </a:extLst>
        </xdr:cNvPr>
        <xdr:cNvSpPr/>
      </xdr:nvSpPr>
      <xdr:spPr>
        <a:xfrm>
          <a:off x="638175" y="26927175"/>
          <a:ext cx="1174751" cy="354543"/>
        </a:xfrm>
        <a:prstGeom prst="rect">
          <a:avLst/>
        </a:prstGeom>
        <a:gradFill>
          <a:gsLst>
            <a:gs pos="0">
              <a:schemeClr val="accent2"/>
            </a:gs>
            <a:gs pos="80000">
              <a:schemeClr val="accent2"/>
            </a:gs>
            <a:gs pos="100000">
              <a:schemeClr val="accent2"/>
            </a:gs>
          </a:gsLst>
          <a:lin ang="16200000" scaled="0"/>
        </a:gra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600"/>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11</xdr:row>
      <xdr:rowOff>0</xdr:rowOff>
    </xdr:from>
    <xdr:to>
      <xdr:col>14</xdr:col>
      <xdr:colOff>942975</xdr:colOff>
      <xdr:row>40</xdr:row>
      <xdr:rowOff>66675</xdr:rowOff>
    </xdr:to>
    <xdr:pic>
      <xdr:nvPicPr>
        <xdr:cNvPr id="311906" name="Picture 17">
          <a:extLst>
            <a:ext uri="{FF2B5EF4-FFF2-40B4-BE49-F238E27FC236}">
              <a16:creationId xmlns:a16="http://schemas.microsoft.com/office/drawing/2014/main" id="{00000000-0008-0000-0600-000062C204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686050"/>
          <a:ext cx="9667875" cy="4762500"/>
        </a:xfrm>
        <a:prstGeom prst="rect">
          <a:avLst/>
        </a:prstGeom>
        <a:noFill/>
        <a:ln w="9525">
          <a:solidFill>
            <a:schemeClr val="bg1">
              <a:lumMod val="65000"/>
            </a:schemeClr>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9525</xdr:colOff>
      <xdr:row>76</xdr:row>
      <xdr:rowOff>9525</xdr:rowOff>
    </xdr:from>
    <xdr:to>
      <xdr:col>15</xdr:col>
      <xdr:colOff>28575</xdr:colOff>
      <xdr:row>86</xdr:row>
      <xdr:rowOff>126327</xdr:rowOff>
    </xdr:to>
    <xdr:pic>
      <xdr:nvPicPr>
        <xdr:cNvPr id="311907" name="Picture 8">
          <a:extLst>
            <a:ext uri="{FF2B5EF4-FFF2-40B4-BE49-F238E27FC236}">
              <a16:creationId xmlns:a16="http://schemas.microsoft.com/office/drawing/2014/main" id="{00000000-0008-0000-0600-000063C204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9125" y="17602200"/>
          <a:ext cx="9696450" cy="1926552"/>
        </a:xfrm>
        <a:prstGeom prst="rect">
          <a:avLst/>
        </a:prstGeom>
        <a:noFill/>
        <a:ln w="9525">
          <a:solidFill>
            <a:schemeClr val="bg1">
              <a:lumMod val="65000"/>
            </a:schemeClr>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9525</xdr:colOff>
      <xdr:row>97</xdr:row>
      <xdr:rowOff>19050</xdr:rowOff>
    </xdr:from>
    <xdr:to>
      <xdr:col>15</xdr:col>
      <xdr:colOff>0</xdr:colOff>
      <xdr:row>107</xdr:row>
      <xdr:rowOff>11113</xdr:rowOff>
    </xdr:to>
    <xdr:pic>
      <xdr:nvPicPr>
        <xdr:cNvPr id="311909" name="Picture 24">
          <a:extLst>
            <a:ext uri="{FF2B5EF4-FFF2-40B4-BE49-F238E27FC236}">
              <a16:creationId xmlns:a16="http://schemas.microsoft.com/office/drawing/2014/main" id="{00000000-0008-0000-0600-000065C204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19125" y="26603325"/>
          <a:ext cx="9667875" cy="1611313"/>
        </a:xfrm>
        <a:prstGeom prst="rect">
          <a:avLst/>
        </a:prstGeom>
        <a:noFill/>
        <a:ln w="9525">
          <a:solidFill>
            <a:schemeClr val="bg1">
              <a:lumMod val="65000"/>
            </a:schemeClr>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9525</xdr:colOff>
      <xdr:row>110</xdr:row>
      <xdr:rowOff>9525</xdr:rowOff>
    </xdr:from>
    <xdr:to>
      <xdr:col>15</xdr:col>
      <xdr:colOff>19050</xdr:colOff>
      <xdr:row>122</xdr:row>
      <xdr:rowOff>38804</xdr:rowOff>
    </xdr:to>
    <xdr:pic>
      <xdr:nvPicPr>
        <xdr:cNvPr id="311910" name="Picture 11">
          <a:extLst>
            <a:ext uri="{FF2B5EF4-FFF2-40B4-BE49-F238E27FC236}">
              <a16:creationId xmlns:a16="http://schemas.microsoft.com/office/drawing/2014/main" id="{00000000-0008-0000-0600-000066C204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19125" y="28860750"/>
          <a:ext cx="9686925" cy="1972379"/>
        </a:xfrm>
        <a:prstGeom prst="rect">
          <a:avLst/>
        </a:prstGeom>
        <a:noFill/>
        <a:ln w="9525">
          <a:solidFill>
            <a:schemeClr val="bg1">
              <a:lumMod val="65000"/>
            </a:schemeClr>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609599</xdr:colOff>
      <xdr:row>0</xdr:row>
      <xdr:rowOff>95249</xdr:rowOff>
    </xdr:from>
    <xdr:to>
      <xdr:col>15</xdr:col>
      <xdr:colOff>24814</xdr:colOff>
      <xdr:row>1</xdr:row>
      <xdr:rowOff>57149</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609599" y="95249"/>
          <a:ext cx="9092615" cy="1190625"/>
        </a:xfrm>
        <a:prstGeom prst="rect">
          <a:avLst/>
        </a:prstGeom>
      </xdr:spPr>
    </xdr:pic>
    <xdr:clientData/>
  </xdr:twoCellAnchor>
  <xdr:twoCellAnchor>
    <xdr:from>
      <xdr:col>1</xdr:col>
      <xdr:colOff>0</xdr:colOff>
      <xdr:row>1</xdr:row>
      <xdr:rowOff>95250</xdr:rowOff>
    </xdr:from>
    <xdr:to>
      <xdr:col>2</xdr:col>
      <xdr:colOff>527051</xdr:colOff>
      <xdr:row>3</xdr:row>
      <xdr:rowOff>40218</xdr:rowOff>
    </xdr:to>
    <xdr:sp macro="" textlink="">
      <xdr:nvSpPr>
        <xdr:cNvPr id="7" name="Rectangle 6">
          <a:hlinkClick xmlns:r="http://schemas.openxmlformats.org/officeDocument/2006/relationships" r:id="rId6"/>
          <a:extLst>
            <a:ext uri="{FF2B5EF4-FFF2-40B4-BE49-F238E27FC236}">
              <a16:creationId xmlns:a16="http://schemas.microsoft.com/office/drawing/2014/main" id="{00000000-0008-0000-0600-000007000000}"/>
            </a:ext>
          </a:extLst>
        </xdr:cNvPr>
        <xdr:cNvSpPr/>
      </xdr:nvSpPr>
      <xdr:spPr>
        <a:xfrm>
          <a:off x="609600" y="1323975"/>
          <a:ext cx="1174751" cy="354543"/>
        </a:xfrm>
        <a:prstGeom prst="rect">
          <a:avLst/>
        </a:prstGeom>
        <a:gradFill>
          <a:gsLst>
            <a:gs pos="0">
              <a:schemeClr val="accent2"/>
            </a:gs>
            <a:gs pos="80000">
              <a:schemeClr val="accent2"/>
            </a:gs>
            <a:gs pos="100000">
              <a:schemeClr val="accent2"/>
            </a:gs>
          </a:gsLst>
          <a:lin ang="16200000" scaled="0"/>
        </a:gra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600"/>
            <a:t>Menu</a:t>
          </a:r>
        </a:p>
      </xdr:txBody>
    </xdr:sp>
    <xdr:clientData/>
  </xdr:twoCellAnchor>
  <xdr:twoCellAnchor>
    <xdr:from>
      <xdr:col>0</xdr:col>
      <xdr:colOff>600075</xdr:colOff>
      <xdr:row>126</xdr:row>
      <xdr:rowOff>66675</xdr:rowOff>
    </xdr:from>
    <xdr:to>
      <xdr:col>2</xdr:col>
      <xdr:colOff>517526</xdr:colOff>
      <xdr:row>127</xdr:row>
      <xdr:rowOff>21168</xdr:rowOff>
    </xdr:to>
    <xdr:sp macro="" textlink="">
      <xdr:nvSpPr>
        <xdr:cNvPr id="9" name="Rectangle 8">
          <a:hlinkClick xmlns:r="http://schemas.openxmlformats.org/officeDocument/2006/relationships" r:id="rId6"/>
          <a:extLst>
            <a:ext uri="{FF2B5EF4-FFF2-40B4-BE49-F238E27FC236}">
              <a16:creationId xmlns:a16="http://schemas.microsoft.com/office/drawing/2014/main" id="{00000000-0008-0000-0600-000009000000}"/>
            </a:ext>
          </a:extLst>
        </xdr:cNvPr>
        <xdr:cNvSpPr/>
      </xdr:nvSpPr>
      <xdr:spPr>
        <a:xfrm>
          <a:off x="600075" y="24079200"/>
          <a:ext cx="1174751" cy="354543"/>
        </a:xfrm>
        <a:prstGeom prst="rect">
          <a:avLst/>
        </a:prstGeom>
        <a:gradFill>
          <a:gsLst>
            <a:gs pos="0">
              <a:schemeClr val="accent2"/>
            </a:gs>
            <a:gs pos="80000">
              <a:schemeClr val="accent2"/>
            </a:gs>
            <a:gs pos="100000">
              <a:schemeClr val="accent2"/>
            </a:gs>
          </a:gsLst>
          <a:lin ang="16200000" scaled="0"/>
        </a:gra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600"/>
            <a:t>Menu</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466725</xdr:colOff>
      <xdr:row>0</xdr:row>
      <xdr:rowOff>266700</xdr:rowOff>
    </xdr:from>
    <xdr:to>
      <xdr:col>0</xdr:col>
      <xdr:colOff>3286125</xdr:colOff>
      <xdr:row>0</xdr:row>
      <xdr:rowOff>1181100</xdr:rowOff>
    </xdr:to>
    <xdr:pic>
      <xdr:nvPicPr>
        <xdr:cNvPr id="306385" name="Picture 2">
          <a:extLst>
            <a:ext uri="{FF2B5EF4-FFF2-40B4-BE49-F238E27FC236}">
              <a16:creationId xmlns:a16="http://schemas.microsoft.com/office/drawing/2014/main" id="{00000000-0008-0000-0800-0000D1AC04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25" y="266700"/>
          <a:ext cx="28194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www.frli.gov.au/ComLaw/Legislation/LegislativeInstrument1.nsf/framelodgmentattachments/6884D4DF3AB918ABCA257475000EF705" TargetMode="External"/><Relationship Id="rId2" Type="http://schemas.openxmlformats.org/officeDocument/2006/relationships/hyperlink" Target="http://www.comlaw.gov.au/Series/F2008L02309" TargetMode="External"/><Relationship Id="rId1" Type="http://schemas.openxmlformats.org/officeDocument/2006/relationships/hyperlink" Target="http://www.frli.gov.au/ComLaw/Legislation/LegislativeInstrument1.nsf/framelodgmentattachments/6884D4DF3AB918ABCA257475000EF705" TargetMode="External"/><Relationship Id="rId6" Type="http://schemas.openxmlformats.org/officeDocument/2006/relationships/drawing" Target="../drawings/drawing8.xml"/><Relationship Id="rId5" Type="http://schemas.openxmlformats.org/officeDocument/2006/relationships/printerSettings" Target="../printerSettings/printerSettings9.bin"/><Relationship Id="rId4" Type="http://schemas.openxmlformats.org/officeDocument/2006/relationships/hyperlink" Target="http://www.comlaw.gov.au/Series/F2008L0230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C5"/>
  <sheetViews>
    <sheetView showRowColHeaders="0" zoomScaleNormal="100" workbookViewId="0">
      <selection activeCell="C3" sqref="C3"/>
    </sheetView>
  </sheetViews>
  <sheetFormatPr defaultColWidth="0" defaultRowHeight="12.75" zeroHeight="1" x14ac:dyDescent="0.2"/>
  <cols>
    <col min="1" max="1" width="4.5703125" style="382" customWidth="1"/>
    <col min="2" max="2" width="135.28515625" style="382" customWidth="1"/>
    <col min="3" max="3" width="4.28515625" style="382" customWidth="1"/>
    <col min="4" max="16384" width="9.140625" style="382" hidden="1"/>
  </cols>
  <sheetData>
    <row r="1" spans="2:2" ht="152.44999999999999" customHeight="1" x14ac:dyDescent="0.2">
      <c r="B1" s="384" t="s">
        <v>348</v>
      </c>
    </row>
    <row r="2" spans="2:2" ht="50.25" customHeight="1" x14ac:dyDescent="0.2">
      <c r="B2" s="381" t="s">
        <v>351</v>
      </c>
    </row>
    <row r="3" spans="2:2" ht="409.6" customHeight="1" x14ac:dyDescent="0.2">
      <c r="B3" s="383" t="s">
        <v>352</v>
      </c>
    </row>
    <row r="4" spans="2:2" hidden="1" x14ac:dyDescent="0.2"/>
    <row r="5" spans="2:2" hidden="1" x14ac:dyDescent="0.2"/>
  </sheetData>
  <sheetProtection algorithmName="SHA-256" hashValue="TWnOJToasJFj9Fb1Ivy3bYqrGLfrWgjyIkl5ZO4VE2Y=" saltValue="s4jVabVcb9AOoWzS1JkZPQ==" spinCount="100000" sheet="1" objects="1" scenarios="1" selectLockedCells="1" selectUnlockedCells="1"/>
  <pageMargins left="0.70866141732283472" right="0.70866141732283472" top="0.74803149606299213" bottom="0.74803149606299213" header="0.31496062992125984" footer="0.31496062992125984"/>
  <pageSetup paperSize="9" scale="82" orientation="landscape" r:id="rId1"/>
  <headerFooter>
    <oddHeader>&amp;LNGER wastewater (domestic and commercial) calculator version 1.7 Sheet: 1&amp;R&amp;A</oddHeader>
    <oddFooter>&amp;L© Commonwealth of Australia (2016) Clean Energy Regulator.&amp;RISBN: 978-1-921299-79-7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pageSetUpPr fitToPage="1"/>
  </sheetPr>
  <dimension ref="A1:IV30"/>
  <sheetViews>
    <sheetView showGridLines="0" showRowColHeaders="0" zoomScaleNormal="100" workbookViewId="0">
      <selection activeCell="D8" sqref="D8"/>
    </sheetView>
  </sheetViews>
  <sheetFormatPr defaultColWidth="0" defaultRowHeight="12.75" zeroHeight="1" x14ac:dyDescent="0.2"/>
  <cols>
    <col min="1" max="1" width="15.5703125" style="9" customWidth="1"/>
    <col min="2" max="2" width="41" style="9" customWidth="1"/>
    <col min="3" max="3" width="74.5703125" style="9" customWidth="1"/>
    <col min="4" max="4" width="16.140625" style="9" customWidth="1"/>
    <col min="5" max="254" width="9.140625" style="9" hidden="1" customWidth="1"/>
    <col min="255" max="255" width="46.28515625" style="9" hidden="1" customWidth="1"/>
    <col min="256" max="256" width="41.85546875" style="9" hidden="1" customWidth="1"/>
    <col min="257" max="16384" width="49" style="9" hidden="1"/>
  </cols>
  <sheetData>
    <row r="1" spans="1:6" ht="111.2" customHeight="1" x14ac:dyDescent="0.2"/>
    <row r="2" spans="1:6" ht="18.75" customHeight="1" x14ac:dyDescent="0.2">
      <c r="B2" s="505" t="s">
        <v>319</v>
      </c>
      <c r="C2" s="505"/>
    </row>
    <row r="3" spans="1:6" ht="10.5" customHeight="1" x14ac:dyDescent="0.2"/>
    <row r="4" spans="1:6" ht="30.2" customHeight="1" x14ac:dyDescent="0.2">
      <c r="B4" s="460" t="s">
        <v>282</v>
      </c>
    </row>
    <row r="5" spans="1:6" ht="30.2" customHeight="1" x14ac:dyDescent="0.2">
      <c r="B5" s="457"/>
      <c r="C5" s="501" t="s">
        <v>320</v>
      </c>
      <c r="D5" s="486" t="str">
        <f>IF('Methane method 1'!C35&gt;0,"Done","")</f>
        <v/>
      </c>
    </row>
    <row r="6" spans="1:6" ht="30.2" customHeight="1" x14ac:dyDescent="0.2">
      <c r="B6" s="457"/>
      <c r="C6" s="501" t="s">
        <v>321</v>
      </c>
      <c r="D6" s="486" t="str">
        <f>IF('Methane method 2 3'!C47&gt;0,"Done","")</f>
        <v/>
      </c>
    </row>
    <row r="7" spans="1:6" ht="30.2" customHeight="1" x14ac:dyDescent="0.2">
      <c r="A7" s="385"/>
      <c r="B7" s="458"/>
      <c r="C7" s="502" t="s">
        <v>322</v>
      </c>
      <c r="D7" s="486" t="str">
        <f>IF(AND('Nitrogen Method 1 2 3'!C8=1,'Nitrogen Method 1 2 3'!C8&gt;0),"Method 1",IF(AND('Nitrogen Method 1 2 3'!C8&gt;1,'Nitrogen Method 1 2 3'!C8&gt;0),"Method 2/3",""))</f>
        <v/>
      </c>
      <c r="E7" s="24"/>
    </row>
    <row r="8" spans="1:6" ht="30.2" customHeight="1" x14ac:dyDescent="0.2">
      <c r="A8" s="385"/>
      <c r="B8" s="458"/>
      <c r="C8" s="502" t="s">
        <v>323</v>
      </c>
      <c r="D8" s="497" t="str">
        <f>IF(D5="Done","View",IF(D7="Method 1","View",""))</f>
        <v/>
      </c>
      <c r="E8" s="24"/>
    </row>
    <row r="9" spans="1:6" ht="30.2" customHeight="1" x14ac:dyDescent="0.2">
      <c r="A9" s="387"/>
      <c r="B9" s="458"/>
      <c r="C9" s="502" t="s">
        <v>324</v>
      </c>
      <c r="D9" s="497" t="str">
        <f>IF(D6="Done","View",IF(D7="Method 2/3","View",""))</f>
        <v/>
      </c>
      <c r="E9" s="24"/>
    </row>
    <row r="10" spans="1:6" ht="15.75" customHeight="1" x14ac:dyDescent="0.2">
      <c r="A10" s="387"/>
      <c r="B10" s="386"/>
      <c r="C10" s="459"/>
      <c r="D10" s="24"/>
      <c r="E10" s="24"/>
    </row>
    <row r="11" spans="1:6" ht="78.75" customHeight="1" x14ac:dyDescent="0.2">
      <c r="A11" s="388"/>
      <c r="B11" s="506" t="s">
        <v>326</v>
      </c>
      <c r="C11" s="506"/>
      <c r="D11" s="24"/>
      <c r="E11" s="24"/>
    </row>
    <row r="12" spans="1:6" ht="56.25" customHeight="1" x14ac:dyDescent="0.2">
      <c r="A12" s="389"/>
      <c r="B12" s="507" t="s">
        <v>325</v>
      </c>
      <c r="C12" s="507"/>
      <c r="D12" s="389"/>
      <c r="E12" s="24"/>
    </row>
    <row r="13" spans="1:6" ht="24.75" hidden="1" customHeight="1" x14ac:dyDescent="0.2">
      <c r="A13" s="389"/>
      <c r="B13" s="463"/>
      <c r="C13" s="463"/>
      <c r="D13" s="389"/>
      <c r="E13" s="24"/>
    </row>
    <row r="14" spans="1:6" ht="24.75" hidden="1" customHeight="1" x14ac:dyDescent="0.2">
      <c r="A14" s="390"/>
      <c r="B14" s="461"/>
      <c r="C14" s="461"/>
      <c r="D14" s="382"/>
      <c r="E14" s="382"/>
      <c r="F14" s="382"/>
    </row>
    <row r="15" spans="1:6" ht="24.75" hidden="1" customHeight="1" x14ac:dyDescent="0.25">
      <c r="A15" s="389"/>
      <c r="B15" s="503"/>
      <c r="C15" s="503"/>
      <c r="D15" s="504"/>
      <c r="E15" s="504"/>
      <c r="F15" s="504"/>
    </row>
    <row r="16" spans="1:6" ht="24.75" hidden="1" customHeight="1" x14ac:dyDescent="0.2">
      <c r="A16" s="389"/>
      <c r="B16" s="462"/>
      <c r="C16" s="462"/>
      <c r="D16" s="382"/>
      <c r="E16" s="382"/>
      <c r="F16" s="382"/>
    </row>
    <row r="17" spans="1:6" ht="24.75" hidden="1" customHeight="1" x14ac:dyDescent="0.25">
      <c r="A17" s="389"/>
      <c r="B17" s="428"/>
      <c r="C17" s="428"/>
      <c r="D17" s="382"/>
      <c r="E17" s="382"/>
      <c r="F17" s="382"/>
    </row>
    <row r="18" spans="1:6" ht="24.75" hidden="1" customHeight="1" x14ac:dyDescent="0.2">
      <c r="A18" s="390"/>
      <c r="B18" s="389"/>
      <c r="C18" s="389"/>
      <c r="D18" s="24"/>
      <c r="E18" s="24"/>
    </row>
    <row r="19" spans="1:6" hidden="1" x14ac:dyDescent="0.2">
      <c r="A19" s="389"/>
      <c r="B19" s="24"/>
      <c r="C19" s="24"/>
      <c r="D19" s="391"/>
      <c r="E19" s="24"/>
    </row>
    <row r="20" spans="1:6" hidden="1" x14ac:dyDescent="0.2">
      <c r="A20" s="389"/>
      <c r="B20" s="24"/>
      <c r="C20" s="24"/>
      <c r="D20" s="391"/>
      <c r="E20" s="24"/>
    </row>
    <row r="21" spans="1:6" hidden="1" x14ac:dyDescent="0.2"/>
    <row r="22" spans="1:6" hidden="1" x14ac:dyDescent="0.2"/>
    <row r="23" spans="1:6" hidden="1" x14ac:dyDescent="0.2"/>
    <row r="24" spans="1:6" hidden="1" x14ac:dyDescent="0.2"/>
    <row r="25" spans="1:6" hidden="1" x14ac:dyDescent="0.2"/>
    <row r="26" spans="1:6" hidden="1" x14ac:dyDescent="0.2"/>
    <row r="27" spans="1:6" hidden="1" x14ac:dyDescent="0.2"/>
    <row r="28" spans="1:6" hidden="1" x14ac:dyDescent="0.2"/>
    <row r="29" spans="1:6" hidden="1" x14ac:dyDescent="0.2"/>
    <row r="30" spans="1:6" hidden="1" x14ac:dyDescent="0.2"/>
  </sheetData>
  <sheetProtection algorithmName="SHA-256" hashValue="QbGn+U2bNo1nLnl6RCXECMBFuEaAs+t8lwRZ9SHa+0c=" saltValue="429ovvXSj521a+g+6Y7hpw==" spinCount="100000" sheet="1" objects="1" scenarios="1" selectLockedCells="1"/>
  <mergeCells count="4">
    <mergeCell ref="B15:F15"/>
    <mergeCell ref="B2:C2"/>
    <mergeCell ref="B11:C11"/>
    <mergeCell ref="B12:C12"/>
  </mergeCells>
  <hyperlinks>
    <hyperlink ref="D9" location="'Facility output method 2 3'!A1" display="'Facility output method 2 3'!A1" xr:uid="{00000000-0004-0000-0100-000000000000}"/>
  </hyperlinks>
  <pageMargins left="0.23622047244094491" right="0.23622047244094491" top="0.74803149606299213" bottom="0.74803149606299213" header="0.31496062992125984" footer="0.31496062992125984"/>
  <pageSetup paperSize="9" orientation="landscape" r:id="rId1"/>
  <headerFooter>
    <oddHeader>&amp;LNGER wastewater (domestic and commercial) calculator version 1.7 Sheet: 2&amp;R&amp;A</oddHeader>
    <oddFooter>&amp;L© Commonwealth of Australia (2016) Clean Energy Regulator.&amp;RISBN: 978-1-921299-79-7</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pageSetUpPr fitToPage="1"/>
  </sheetPr>
  <dimension ref="A1:IX235"/>
  <sheetViews>
    <sheetView showRowColHeaders="0" tabSelected="1" topLeftCell="A37" zoomScaleNormal="100" workbookViewId="0">
      <selection activeCell="C6" sqref="C6"/>
    </sheetView>
  </sheetViews>
  <sheetFormatPr defaultColWidth="0" defaultRowHeight="0" customHeight="1" zeroHeight="1" x14ac:dyDescent="0.25"/>
  <cols>
    <col min="1" max="1" width="55.85546875" style="216" customWidth="1"/>
    <col min="2" max="2" width="54.42578125" style="26" customWidth="1"/>
    <col min="3" max="3" width="24.7109375" style="315" customWidth="1"/>
    <col min="4" max="4" width="85.5703125" style="315" customWidth="1"/>
    <col min="5" max="5" width="85.5703125" style="310" hidden="1" customWidth="1"/>
    <col min="6" max="6" width="9.7109375" style="310" hidden="1" customWidth="1"/>
    <col min="7" max="9" width="9.140625" style="216" hidden="1" customWidth="1"/>
    <col min="10" max="10" width="11.140625" style="216" hidden="1" customWidth="1"/>
    <col min="11" max="13" width="9.140625" style="216" hidden="1" customWidth="1"/>
    <col min="14" max="14" width="9.5703125" style="216" hidden="1" customWidth="1"/>
    <col min="15" max="17" width="9.140625" style="216" hidden="1" customWidth="1"/>
    <col min="18" max="18" width="9.5703125" style="216" hidden="1" customWidth="1"/>
    <col min="19" max="21" width="9.140625" style="216" hidden="1" customWidth="1"/>
    <col min="22" max="22" width="9.5703125" style="216" hidden="1" customWidth="1"/>
    <col min="23" max="25" width="9.140625" style="216" hidden="1" customWidth="1"/>
    <col min="26" max="26" width="9.5703125" style="216" hidden="1" customWidth="1"/>
    <col min="27" max="29" width="9.140625" style="216" hidden="1" customWidth="1"/>
    <col min="30" max="30" width="9.5703125" style="216" hidden="1" customWidth="1"/>
    <col min="31" max="33" width="9.140625" style="216" hidden="1" customWidth="1"/>
    <col min="34" max="34" width="9.5703125" style="216" hidden="1" customWidth="1"/>
    <col min="35" max="37" width="9.140625" style="216" hidden="1" customWidth="1"/>
    <col min="38" max="38" width="9.5703125" style="216" hidden="1" customWidth="1"/>
    <col min="39" max="41" width="9.140625" style="216" hidden="1" customWidth="1"/>
    <col min="42" max="42" width="9.5703125" style="216" hidden="1" customWidth="1"/>
    <col min="43" max="45" width="9.140625" style="216" hidden="1" customWidth="1"/>
    <col min="46" max="46" width="9.5703125" style="216" hidden="1" customWidth="1"/>
    <col min="47" max="49" width="9.140625" style="216" hidden="1" customWidth="1"/>
    <col min="50" max="50" width="9.5703125" style="216" hidden="1" customWidth="1"/>
    <col min="51" max="53" width="9.140625" style="216" hidden="1" customWidth="1"/>
    <col min="54" max="54" width="9.5703125" style="216" hidden="1" customWidth="1"/>
    <col min="55" max="57" width="9.140625" style="216" hidden="1" customWidth="1"/>
    <col min="58" max="58" width="9.5703125" style="216" hidden="1" customWidth="1"/>
    <col min="59" max="61" width="9.140625" style="216" hidden="1" customWidth="1"/>
    <col min="62" max="62" width="9.5703125" style="216" hidden="1" customWidth="1"/>
    <col min="63" max="65" width="9.140625" style="216" hidden="1" customWidth="1"/>
    <col min="66" max="66" width="9.5703125" style="216" hidden="1" customWidth="1"/>
    <col min="67" max="69" width="9.140625" style="216" hidden="1" customWidth="1"/>
    <col min="70" max="70" width="9.5703125" style="216" hidden="1" customWidth="1"/>
    <col min="71" max="73" width="9.140625" style="216" hidden="1" customWidth="1"/>
    <col min="74" max="74" width="9.5703125" style="216" hidden="1" customWidth="1"/>
    <col min="75" max="77" width="9.140625" style="216" hidden="1" customWidth="1"/>
    <col min="78" max="78" width="9.5703125" style="216" hidden="1" customWidth="1"/>
    <col min="79" max="81" width="9.140625" style="216" hidden="1" customWidth="1"/>
    <col min="82" max="82" width="9.5703125" style="216" hidden="1" customWidth="1"/>
    <col min="83" max="85" width="9.140625" style="216" hidden="1" customWidth="1"/>
    <col min="86" max="86" width="9.5703125" style="216" hidden="1" customWidth="1"/>
    <col min="87" max="257" width="9.140625" style="216" hidden="1" customWidth="1"/>
    <col min="258" max="258" width="9.5703125" style="216" hidden="1" customWidth="1"/>
    <col min="259" max="16384" width="9.140625" style="216" hidden="1"/>
  </cols>
  <sheetData>
    <row r="1" spans="1:6" s="300" customFormat="1" ht="128.25" customHeight="1" x14ac:dyDescent="0.25">
      <c r="A1" s="299"/>
      <c r="B1" s="568"/>
      <c r="C1" s="569"/>
      <c r="D1" s="569"/>
    </row>
    <row r="2" spans="1:6" ht="15.75" x14ac:dyDescent="0.25">
      <c r="A2" s="301"/>
      <c r="B2" s="302"/>
      <c r="C2" s="265"/>
    </row>
    <row r="3" spans="1:6" ht="30.2" customHeight="1" x14ac:dyDescent="0.25">
      <c r="A3" s="536" t="s">
        <v>258</v>
      </c>
      <c r="B3" s="537"/>
      <c r="C3" s="265"/>
      <c r="D3" s="265"/>
      <c r="E3" s="265"/>
      <c r="F3" s="265"/>
    </row>
    <row r="4" spans="1:6" ht="30.2" customHeight="1" x14ac:dyDescent="0.25">
      <c r="A4" s="557" t="s">
        <v>318</v>
      </c>
      <c r="B4" s="558"/>
      <c r="C4" s="558"/>
      <c r="D4" s="559"/>
      <c r="E4" s="265"/>
      <c r="F4" s="265"/>
    </row>
    <row r="5" spans="1:6" ht="30.2" customHeight="1" x14ac:dyDescent="0.25">
      <c r="A5" s="534" t="s">
        <v>315</v>
      </c>
      <c r="B5" s="534"/>
      <c r="C5" s="465"/>
      <c r="D5" s="298" t="str">
        <f>IF(C5="","Enter reporting period year ending( e.g. for 2016/17 enter 2017)",IF(C5&lt;2016,"This calculator is not suitable for earlier reporting periods",""))</f>
        <v>Enter reporting period year ending( e.g. for 2016/17 enter 2017)</v>
      </c>
      <c r="E5" s="265"/>
      <c r="F5" s="265"/>
    </row>
    <row r="6" spans="1:6" ht="30.2" customHeight="1" x14ac:dyDescent="0.25">
      <c r="A6" s="534" t="s">
        <v>221</v>
      </c>
      <c r="B6" s="534"/>
      <c r="C6" s="466"/>
      <c r="D6" s="298" t="str">
        <f>IF(ISNUMBER(C6)*ISNUMBER('Methane method 2 3'!C15),Incinp,IF(C6="","Please select reporting method",""))</f>
        <v>Please select reporting method</v>
      </c>
      <c r="E6" s="265"/>
      <c r="F6" s="265"/>
    </row>
    <row r="7" spans="1:6" s="303" customFormat="1" ht="30.2" customHeight="1" x14ac:dyDescent="0.25">
      <c r="A7" s="264"/>
      <c r="B7" s="264"/>
      <c r="C7" s="268"/>
      <c r="D7" s="265"/>
      <c r="E7" s="265"/>
      <c r="F7" s="265"/>
    </row>
    <row r="8" spans="1:6" ht="30.2" customHeight="1" x14ac:dyDescent="0.25">
      <c r="A8" s="565"/>
      <c r="B8" s="566"/>
      <c r="C8" s="566"/>
      <c r="D8" s="567"/>
      <c r="E8" s="311"/>
      <c r="F8" s="265"/>
    </row>
    <row r="9" spans="1:6" ht="30.2" customHeight="1" x14ac:dyDescent="0.25">
      <c r="A9" s="534" t="str">
        <f>Calculations!E100</f>
        <v>Number of persons served by operation of the plant (P)</v>
      </c>
      <c r="B9" s="535"/>
      <c r="C9" s="467"/>
      <c r="D9" s="293" t="str">
        <f>IF(C9="",InpReq,IF(C9=0,InpReq," "))</f>
        <v>Please enter required information</v>
      </c>
      <c r="E9" s="328" t="str">
        <f>IF(C9="",InpReq,C9)</f>
        <v>Please enter required information</v>
      </c>
      <c r="F9" s="265"/>
    </row>
    <row r="10" spans="1:6" ht="30.2" customHeight="1" x14ac:dyDescent="0.25">
      <c r="A10" s="534" t="str">
        <f>IF(C6=1,Calculations!E101,"-")</f>
        <v>-</v>
      </c>
      <c r="B10" s="535"/>
      <c r="C10" s="468" t="str">
        <f>E10</f>
        <v/>
      </c>
      <c r="D10" s="325" t="str">
        <f>IF(C10="","",Calculations!$D$11)</f>
        <v/>
      </c>
      <c r="E10" s="329" t="str">
        <f>IF(C6=1,0.0585,"")</f>
        <v/>
      </c>
      <c r="F10" s="265"/>
    </row>
    <row r="11" spans="1:6" ht="30.2" customHeight="1" x14ac:dyDescent="0.25">
      <c r="A11" s="534" t="str">
        <f>Calculations!E102</f>
        <v>Tonnes, chemical oxygen demand (COD) in wastewater entering the plant (CODw)</v>
      </c>
      <c r="B11" s="535"/>
      <c r="C11" s="367" t="str">
        <f>IF(E11=Calculations!D13,"",E11)</f>
        <v/>
      </c>
      <c r="D11" s="325" t="str">
        <f>IF(C11=0,"Value will be calculated for you",IF(C11="","",Calculations!$D$11))</f>
        <v/>
      </c>
      <c r="E11" s="330" t="str">
        <f>IF(C6=1,C9*E10,Calculations!D13)</f>
        <v>N/A under Method 1 - please delete</v>
      </c>
      <c r="F11" s="304"/>
    </row>
    <row r="12" spans="1:6" ht="30.2" customHeight="1" x14ac:dyDescent="0.25">
      <c r="A12" s="534" t="str">
        <f>IF($C$5&lt;2011,Calculations!D103,Calculations!E103)</f>
        <v>-</v>
      </c>
      <c r="B12" s="535"/>
      <c r="C12" s="469"/>
      <c r="D12" s="325" t="str">
        <f>IF(C12="","Please enter required information unless directly entering CODpsl",IF(C16&gt;0,"",""))</f>
        <v>Please enter required information unless directly entering CODpsl</v>
      </c>
      <c r="E12" s="295" t="str">
        <f>IF(C5&lt;2011,IF(C12="","",PlseDel),IF(C6=1,IF(C16="",IF(C12="",Calculations!D20,C12),IF(C12="","",Calculations!$D15)),IF(C12="","",Calculations!D14)))</f>
        <v/>
      </c>
      <c r="F12" s="266"/>
    </row>
    <row r="13" spans="1:6" ht="30.2" customHeight="1" x14ac:dyDescent="0.25">
      <c r="A13" s="534" t="str">
        <f>IF($C$5&lt;2011,Calculations!D104,Calculations!E104)</f>
        <v>VSsl (tonnes volatile solids in sludge removed)</v>
      </c>
      <c r="B13" s="535"/>
      <c r="C13" s="469"/>
      <c r="D13" s="325" t="str">
        <f>IF(C13="","Please enter required information unless directly entering CODpsl",IF(C17&gt;0,"",""))</f>
        <v>Please enter required information unless directly entering CODpsl</v>
      </c>
      <c r="E13" s="296" t="str">
        <f>IF(C6=1,IF(C17="",IF(C13="",Calculations!D21,C13),IF(C13="","",Calculations!$D16)),IF(C13="","",Calculations!D14))</f>
        <v/>
      </c>
      <c r="F13" s="266"/>
    </row>
    <row r="14" spans="1:6" ht="30.2" customHeight="1" x14ac:dyDescent="0.25">
      <c r="A14" s="534" t="str">
        <f>IF($C$5&lt;2011,Calculations!D105,Calculations!E105)</f>
        <v>-</v>
      </c>
      <c r="B14" s="535"/>
      <c r="C14" s="499">
        <v>1.99</v>
      </c>
      <c r="D14" s="325" t="str">
        <f>IF(C14=1.99,"Default value has been entered for you - please delete if directly entering CODpsl","")</f>
        <v>Default value has been entered for you - please delete if directly entering CODpsl</v>
      </c>
      <c r="E14" s="295" t="str">
        <f>IF(C5&lt;2011,IF(C14="","",PlseDel),IF(C6=1,IF(C16="",IF(C14="",Calculations!D20,C14),IF(C14="","",Calculations!$D15)),IF(C14="","",Calculations!D14)))</f>
        <v>Please delete</v>
      </c>
      <c r="F14" s="266"/>
    </row>
    <row r="15" spans="1:6" ht="30.2" customHeight="1" x14ac:dyDescent="0.25">
      <c r="A15" s="534" t="str">
        <f>IF($C$5&lt;2011,Calculations!D106,Calculations!E106)</f>
        <v>Conversion factor (VSsl ===&gt; CODsl) (default = 1.48)</v>
      </c>
      <c r="B15" s="535"/>
      <c r="C15" s="499">
        <v>1.48</v>
      </c>
      <c r="D15" s="325" t="str">
        <f>IF(C15=1.48,"Default value has been entered for you - please delete if directly entering CODwasl","")</f>
        <v>Default value has been entered for you - please delete if directly entering CODwasl</v>
      </c>
      <c r="E15" s="296" t="str">
        <f>IF(C6=1,IF(C17="",IF(C15="",Calculations!D21,C15),IF(C15="","",Calculations!$D16)),IF(C15="","",Calculations!D14))</f>
        <v>N/A under Methods  2 and 3 - please delete</v>
      </c>
      <c r="F15" s="305"/>
    </row>
    <row r="16" spans="1:6" ht="30.2" customHeight="1" x14ac:dyDescent="0.25">
      <c r="A16" s="534" t="str">
        <f>IF($C$5&lt;2011,Calculations!D107,Calculations!E107)</f>
        <v>-</v>
      </c>
      <c r="B16" s="535"/>
      <c r="C16" s="469">
        <f>C12*C14</f>
        <v>0</v>
      </c>
      <c r="D16" s="325" t="str">
        <f>IF(C16=0,"Default value will be entered for you - over-write for direct entry","Default value has been entered for you")</f>
        <v>Default value will be entered for you - over-write for direct entry</v>
      </c>
      <c r="E16" s="296" t="str">
        <f>IF(C5&lt;2011,IF(C16="","",PlseDel),IF(C6=1,IF(C16="",IF(AND(OR(C12="",C14=""),C16=""),Calculations!$D$24,C12*C14),C16),IF(C16="",InpReq,C16)))</f>
        <v>Please delete</v>
      </c>
      <c r="F16" s="267"/>
    </row>
    <row r="17" spans="1:68" ht="30.2" customHeight="1" x14ac:dyDescent="0.25">
      <c r="A17" s="534" t="str">
        <f>IF($C$5&lt;2011,Calculations!D108,Calculations!E108)</f>
        <v>CODsl (tonnes COD sludge removed)</v>
      </c>
      <c r="B17" s="535"/>
      <c r="C17" s="469">
        <f>C13*C15</f>
        <v>0</v>
      </c>
      <c r="D17" s="325" t="str">
        <f>IF(C17=0,"Default value will be entered for you - over-write for direct entry","Default value has been entered for you")</f>
        <v>Default value will be entered for you - over-write for direct entry</v>
      </c>
      <c r="E17" s="296">
        <f>IF(C6=1,IF(C17="",IF(OR(C13="",C15=""),Calculations!$D25,C13*C15),C17),IF(C17="",InpReq,C17))</f>
        <v>0</v>
      </c>
      <c r="F17" s="306"/>
    </row>
    <row r="18" spans="1:68" ht="30.2" customHeight="1" x14ac:dyDescent="0.25">
      <c r="A18" s="534" t="str">
        <f>IF($C$5&lt;2011,Calculations!D109,Calculations!E109)</f>
        <v>-</v>
      </c>
      <c r="B18" s="535"/>
      <c r="C18" s="350">
        <f>E18</f>
        <v>0</v>
      </c>
      <c r="D18" s="325" t="str">
        <f>IF(C18=0,"Value will be calculated for you",Calculations!$D$11)</f>
        <v>Value will be calculated for you</v>
      </c>
      <c r="E18" s="296">
        <f>SUM(E16:E17)</f>
        <v>0</v>
      </c>
      <c r="F18" s="288"/>
    </row>
    <row r="19" spans="1:68" ht="30.2" customHeight="1" x14ac:dyDescent="0.25">
      <c r="A19" s="534" t="str">
        <f>Calculations!E110</f>
        <v>Tonnes, quantity of COD in effluent leaving the plant (CODeff)</v>
      </c>
      <c r="B19" s="535"/>
      <c r="C19" s="470"/>
      <c r="D19" s="353" t="str">
        <f>IF(C19="",InpReq,IF((C19)&gt;(E11-E18),"CODeff should be &lt; CODw - CODsl",""))</f>
        <v>Please enter required information</v>
      </c>
      <c r="E19" s="296" t="str">
        <f>IF(C19="",InpReq,IF((C19)&gt;(E11-E18),"CODeff should be &lt; CODw - CODsl",C19))</f>
        <v>Please enter required information</v>
      </c>
      <c r="F19" s="289"/>
    </row>
    <row r="20" spans="1:68" ht="30.2" customHeight="1" x14ac:dyDescent="0.25">
      <c r="A20" s="534" t="str">
        <f>Calculations!E111</f>
        <v>Tonnes, quantity of COD in sludge transferred out of the plant and removed to landfill (CODtrl)</v>
      </c>
      <c r="B20" s="535"/>
      <c r="C20" s="470"/>
      <c r="D20" s="353" t="str">
        <f>IF(C20="",InpReq,IF((C20+C21)&gt;(E18),"CODtrl + CODtro should be &lt; CODsl",""))</f>
        <v>Please enter required information</v>
      </c>
      <c r="E20" s="296" t="str">
        <f>IF(C20="",InpReq,IF((C20+C21)&gt;(E18),"CODtrl + CODtro should be &lt; CODsl",C20))</f>
        <v>Please enter required information</v>
      </c>
      <c r="F20" s="268"/>
      <c r="BP20" s="23"/>
    </row>
    <row r="21" spans="1:68" ht="30.2" customHeight="1" x14ac:dyDescent="0.25">
      <c r="A21" s="534" t="str">
        <f>Calculations!E112</f>
        <v>Tonnes, quantity of COD in sludge transferred out of the plant and removed to a site other than landfill (CODtro)</v>
      </c>
      <c r="B21" s="535"/>
      <c r="C21" s="470"/>
      <c r="D21" s="353" t="str">
        <f>IF(C21="",InpReq,IF((C20+C21)&gt;(E18),"CODtrl + CODtro should be &lt; CODsl",""))</f>
        <v>Please enter required information</v>
      </c>
      <c r="E21" s="296" t="str">
        <f>IF(C21="",InpReq,IF((C20+C21)&gt;(E18),"CODtrl + CODtro should be &lt; CODsl",C21))</f>
        <v>Please enter required information</v>
      </c>
      <c r="F21" s="269"/>
    </row>
    <row r="22" spans="1:68" ht="30.2" customHeight="1" x14ac:dyDescent="0.25">
      <c r="A22" s="534" t="str">
        <f>Calculations!E113</f>
        <v>Methane correction factor for wastewater treated at the plant (MCFww)</v>
      </c>
      <c r="B22" s="535"/>
      <c r="C22" s="471"/>
      <c r="D22" s="353" t="str">
        <f>IF(E22=Calculations!$D$19,E22,E22)</f>
        <v>Select from drop-down list or enter another numerical value</v>
      </c>
      <c r="E22" s="297" t="str">
        <f>IF(C22="",Calculations!$D$19,IF(ISNUMBER(C22),C22,VLOOKUP(C22,Calculations!$D$88:$E$92,2,FALSE)))</f>
        <v>Select from drop-down list or enter another numerical value</v>
      </c>
      <c r="F22" s="270"/>
    </row>
    <row r="23" spans="1:68" ht="30.2" customHeight="1" x14ac:dyDescent="0.25">
      <c r="A23" s="534" t="str">
        <f>Calculations!E114</f>
        <v>Methane correction factor for sludge treated at the plant (MCFsl)</v>
      </c>
      <c r="B23" s="535"/>
      <c r="C23" s="472"/>
      <c r="D23" s="353" t="str">
        <f>IF(E23=Calculations!$D$19,E23,E23)</f>
        <v>Select from drop-down list or enter another numerical value</v>
      </c>
      <c r="E23" s="297" t="str">
        <f>IF(C23="",Calculations!$D$19,IF(ISNUMBER(C23),C23,VLOOKUP(C23,Calculations!$D$88:$E$92,2,FALSE)))</f>
        <v>Select from drop-down list or enter another numerical value</v>
      </c>
      <c r="F23" s="271"/>
    </row>
    <row r="24" spans="1:68" ht="30.2" customHeight="1" x14ac:dyDescent="0.25">
      <c r="A24" s="534" t="str">
        <f>Calculations!E115</f>
        <v>Quantity of methane, in cubic metres, in sludge biogas captured for combustion by the plant (Qcap)</v>
      </c>
      <c r="B24" s="535"/>
      <c r="C24" s="470"/>
      <c r="D24" s="325" t="str">
        <f>IF(C24="",E24,"")</f>
        <v>Please enter required information</v>
      </c>
      <c r="E24" s="294" t="str">
        <f>IF(C24="",InpReq,C24)</f>
        <v>Please enter required information</v>
      </c>
      <c r="F24" s="266"/>
    </row>
    <row r="25" spans="1:68" ht="30.2" customHeight="1" x14ac:dyDescent="0.25">
      <c r="A25" s="534" t="str">
        <f>Calculations!E116</f>
        <v>Quantity of methane, in cubic metres, in sludge biogas flared during the year by the plant (Qflared)</v>
      </c>
      <c r="B25" s="535"/>
      <c r="C25" s="470"/>
      <c r="D25" s="325" t="str">
        <f>IF(C25="",E25,"")</f>
        <v>Please enter required information</v>
      </c>
      <c r="E25" s="294" t="str">
        <f>IF(C25="",InpReq,C25)</f>
        <v>Please enter required information</v>
      </c>
      <c r="F25" s="270"/>
    </row>
    <row r="26" spans="1:68" s="307" customFormat="1" ht="30.2" customHeight="1" x14ac:dyDescent="0.25">
      <c r="A26" s="534" t="str">
        <f>Calculations!E117</f>
        <v>Quantity of methane, in cubic metres, in sludge biogas transferred out of the plant (Qtr)</v>
      </c>
      <c r="B26" s="535"/>
      <c r="C26" s="470"/>
      <c r="D26" s="325" t="str">
        <f>IF(C26="",E26,"")</f>
        <v>Please enter required information</v>
      </c>
      <c r="E26" s="294" t="str">
        <f>IF(C26="",InpReq,C26)</f>
        <v>Please enter required information</v>
      </c>
      <c r="F26" s="270"/>
    </row>
    <row r="27" spans="1:68" ht="30.2" customHeight="1" x14ac:dyDescent="0.25">
      <c r="A27" s="534" t="str">
        <f>Calculations!E118</f>
        <v>Default methane emission factor for wastewater with a value of 6.3 CO2-e tonnes per tonne COD (Efwij)</v>
      </c>
      <c r="B27" s="535"/>
      <c r="C27" s="496">
        <f>E27</f>
        <v>6.3</v>
      </c>
      <c r="D27" s="325" t="str">
        <f>IF(C27="","",Calculations!$D$11)</f>
        <v>Default value has been entered for you</v>
      </c>
      <c r="E27" s="296">
        <v>6.3</v>
      </c>
      <c r="F27" s="266"/>
    </row>
    <row r="28" spans="1:68" ht="30.2" customHeight="1" x14ac:dyDescent="0.25">
      <c r="A28" s="534" t="str">
        <f>Calculations!E119</f>
        <v>Default methane emission factor for sludge with a value of 6.3 CO2-e tonnes per tonne COD (sludge) (EFslij)</v>
      </c>
      <c r="B28" s="535"/>
      <c r="C28" s="496">
        <f>E28</f>
        <v>6.3</v>
      </c>
      <c r="D28" s="325" t="str">
        <f>IF(C28="","",Calculations!$D$11)</f>
        <v>Default value has been entered for you</v>
      </c>
      <c r="E28" s="296">
        <v>6.3</v>
      </c>
      <c r="F28" s="266"/>
    </row>
    <row r="29" spans="1:68" ht="30.2" customHeight="1" x14ac:dyDescent="0.25">
      <c r="A29" s="534" t="str">
        <f>Calculations!E120</f>
        <v>Conversion of methane to t CO2-e using 6.784 x 10-4 x 25</v>
      </c>
      <c r="B29" s="535"/>
      <c r="C29" s="468">
        <f>E29</f>
        <v>1.6959999999999999E-2</v>
      </c>
      <c r="D29" s="325" t="str">
        <f>IF(C29="","",Calculations!$D$11)</f>
        <v>Default value has been entered for you</v>
      </c>
      <c r="E29" s="294">
        <f>6.784*10^-4*25</f>
        <v>1.6959999999999999E-2</v>
      </c>
      <c r="F29" s="308"/>
    </row>
    <row r="30" spans="1:68" ht="30.2" customHeight="1" x14ac:dyDescent="0.25">
      <c r="A30" s="335"/>
      <c r="B30" s="336"/>
      <c r="C30" s="266"/>
      <c r="D30" s="266"/>
      <c r="E30" s="265"/>
      <c r="F30" s="309"/>
    </row>
    <row r="31" spans="1:68" ht="30.2" customHeight="1" x14ac:dyDescent="0.25">
      <c r="A31" s="540" t="s">
        <v>190</v>
      </c>
      <c r="B31" s="541"/>
      <c r="C31" s="288"/>
      <c r="D31" s="288"/>
      <c r="E31" s="265"/>
      <c r="F31" s="308"/>
    </row>
    <row r="32" spans="1:68" ht="30.2" customHeight="1" x14ac:dyDescent="0.25">
      <c r="A32" s="552" t="s">
        <v>226</v>
      </c>
      <c r="B32" s="549"/>
      <c r="C32" s="549"/>
      <c r="D32" s="549"/>
      <c r="E32" s="265"/>
    </row>
    <row r="33" spans="1:6" ht="30.2" customHeight="1" x14ac:dyDescent="0.25">
      <c r="A33" s="542"/>
      <c r="B33" s="543"/>
      <c r="C33" s="339">
        <f>(IF(ISNUMBER(E11),E11,0)-IF(ISNUMBER(E18),E18,0)-IF(ISNUMBER(E19),E19,0))*IF(ISNUMBER(E22),E22,0)*E27</f>
        <v>0</v>
      </c>
      <c r="D33" s="325" t="s">
        <v>259</v>
      </c>
      <c r="E33" s="265"/>
    </row>
    <row r="34" spans="1:6" ht="30.2" customHeight="1" x14ac:dyDescent="0.25">
      <c r="A34" s="544" t="s">
        <v>264</v>
      </c>
      <c r="B34" s="545"/>
      <c r="C34" s="339">
        <f>(IF(ISNUMBER(E18),E18,0)-IF(ISNUMBER(E20),E20,0)-IF(ISNUMBER(E21),E21,0))*IF(ISNUMBER(E23),E23,0)*E28</f>
        <v>0</v>
      </c>
      <c r="D34" s="296" t="s">
        <v>260</v>
      </c>
      <c r="E34" s="265"/>
      <c r="F34" s="311"/>
    </row>
    <row r="35" spans="1:6" ht="30.2" customHeight="1" x14ac:dyDescent="0.25">
      <c r="A35" s="546"/>
      <c r="B35" s="546"/>
      <c r="C35" s="337">
        <f>(C33+C34)</f>
        <v>0</v>
      </c>
      <c r="D35" s="338" t="s">
        <v>1</v>
      </c>
      <c r="E35" s="265"/>
      <c r="F35" s="272"/>
    </row>
    <row r="36" spans="1:6" ht="30.2" customHeight="1" x14ac:dyDescent="0.25">
      <c r="A36" s="547"/>
      <c r="B36" s="548"/>
      <c r="C36" s="352"/>
      <c r="D36" s="344"/>
      <c r="E36" s="265"/>
      <c r="F36" s="273"/>
    </row>
    <row r="37" spans="1:6" ht="30.2" customHeight="1" x14ac:dyDescent="0.25">
      <c r="A37" s="549" t="s">
        <v>228</v>
      </c>
      <c r="B37" s="549"/>
      <c r="C37" s="337">
        <f>IF(C6=1,IF(ISERROR(C39/C35),C35,IF(C39/C35&lt;=0.75,C35,C39*1/0.75)),C35)</f>
        <v>0</v>
      </c>
      <c r="D37" s="340" t="s">
        <v>276</v>
      </c>
      <c r="E37" s="265"/>
      <c r="F37" s="274"/>
    </row>
    <row r="38" spans="1:6" ht="30.2" customHeight="1" x14ac:dyDescent="0.25">
      <c r="A38" s="550"/>
      <c r="B38" s="551"/>
      <c r="C38" s="343"/>
      <c r="D38" s="344"/>
      <c r="E38" s="265"/>
      <c r="F38" s="275"/>
    </row>
    <row r="39" spans="1:6" ht="30.2" customHeight="1" x14ac:dyDescent="0.25">
      <c r="A39" s="549" t="s">
        <v>265</v>
      </c>
      <c r="B39" s="549"/>
      <c r="C39" s="337">
        <f>E29*(IF(ISNUMBER(E24),E24,0)+IF(ISNUMBER(E25),E25,0)+IF(ISNUMBER(E26),E26,0))</f>
        <v>0</v>
      </c>
      <c r="D39" s="331" t="s">
        <v>277</v>
      </c>
      <c r="E39" s="265"/>
      <c r="F39" s="276"/>
    </row>
    <row r="40" spans="1:6" s="7" customFormat="1" ht="30.2" customHeight="1" x14ac:dyDescent="0.25">
      <c r="A40" s="547"/>
      <c r="B40" s="548"/>
      <c r="C40" s="342"/>
      <c r="D40" s="345"/>
      <c r="E40" s="265"/>
      <c r="F40" s="275"/>
    </row>
    <row r="41" spans="1:6" ht="30.2" customHeight="1" x14ac:dyDescent="0.25">
      <c r="A41" s="552" t="s">
        <v>231</v>
      </c>
      <c r="B41" s="552"/>
      <c r="C41" s="341" t="str">
        <f>IF(ISBLANK(C5),"Select a reporting year",IF(C5&gt;=2015,C37-C39,Incinp))</f>
        <v>Select a reporting year</v>
      </c>
      <c r="D41" s="331" t="s">
        <v>278</v>
      </c>
      <c r="E41" s="265"/>
      <c r="F41" s="276"/>
    </row>
    <row r="42" spans="1:6" ht="30.2" customHeight="1" x14ac:dyDescent="0.25">
      <c r="A42" s="553"/>
      <c r="B42" s="554"/>
      <c r="C42" s="346"/>
      <c r="D42" s="344"/>
      <c r="E42" s="265"/>
      <c r="F42" s="276"/>
    </row>
    <row r="43" spans="1:6" ht="30.2" customHeight="1" x14ac:dyDescent="0.25">
      <c r="A43" s="347"/>
      <c r="B43" s="348"/>
      <c r="C43" s="310"/>
      <c r="D43" s="310"/>
      <c r="E43" s="265"/>
      <c r="F43" s="276"/>
    </row>
    <row r="44" spans="1:6" ht="30.2" customHeight="1" x14ac:dyDescent="0.25">
      <c r="A44" s="538" t="s">
        <v>4</v>
      </c>
      <c r="B44" s="539"/>
      <c r="C44" s="333"/>
      <c r="D44" s="334"/>
      <c r="E44" s="265"/>
      <c r="F44" s="276"/>
    </row>
    <row r="45" spans="1:6" ht="30.2" customHeight="1" x14ac:dyDescent="0.25">
      <c r="A45" s="555" t="s">
        <v>261</v>
      </c>
      <c r="B45" s="556"/>
      <c r="C45" s="349" t="str">
        <f>IF(C6=1, IF(C41="Select a reporting year", "-", IF(C41&lt;0,0,C41)), IF('Methane method 2 3'!C51="Select a reporting year", "-", IF('Methane method 2 3'!C51&lt;0,0,'Methane method 2 3'!C51)))</f>
        <v>-</v>
      </c>
      <c r="D45" s="332" t="s">
        <v>279</v>
      </c>
      <c r="E45" s="265"/>
      <c r="F45" s="276"/>
    </row>
    <row r="46" spans="1:6" ht="30.2" customHeight="1" x14ac:dyDescent="0.25">
      <c r="A46" s="560" t="s">
        <v>262</v>
      </c>
      <c r="B46" s="561"/>
      <c r="C46" s="341" t="str">
        <f>IF(ISERROR('Nitrogen Method 1 2 3'!C27),"-",'Nitrogen Method 1 2 3'!C27)</f>
        <v>-</v>
      </c>
      <c r="D46" s="331" t="s">
        <v>280</v>
      </c>
      <c r="E46" s="265"/>
      <c r="F46" s="276"/>
    </row>
    <row r="47" spans="1:6" ht="30.2" customHeight="1" x14ac:dyDescent="0.25">
      <c r="A47" s="562" t="s">
        <v>263</v>
      </c>
      <c r="B47" s="563"/>
      <c r="C47" s="351">
        <f>SUM(C45:C46)</f>
        <v>0</v>
      </c>
      <c r="D47" s="331" t="s">
        <v>281</v>
      </c>
      <c r="E47" s="265"/>
      <c r="F47" s="276"/>
    </row>
    <row r="48" spans="1:6" ht="9" customHeight="1" x14ac:dyDescent="0.25">
      <c r="A48" s="347"/>
      <c r="B48" s="348"/>
      <c r="C48" s="310"/>
      <c r="D48" s="310"/>
      <c r="E48" s="304"/>
      <c r="F48" s="277"/>
    </row>
    <row r="49" spans="1:258" ht="30.2" customHeight="1" x14ac:dyDescent="0.25">
      <c r="A49" s="347"/>
      <c r="B49" s="348"/>
      <c r="C49" s="310"/>
      <c r="D49" s="310"/>
      <c r="E49" s="304"/>
      <c r="F49" s="277"/>
      <c r="G49" s="570" t="s">
        <v>189</v>
      </c>
      <c r="H49" s="531"/>
      <c r="I49" s="531"/>
      <c r="J49" s="532"/>
      <c r="K49" s="530" t="s">
        <v>189</v>
      </c>
      <c r="L49" s="531"/>
      <c r="M49" s="531"/>
      <c r="N49" s="532"/>
      <c r="O49" s="530" t="s">
        <v>189</v>
      </c>
      <c r="P49" s="531"/>
      <c r="Q49" s="531"/>
      <c r="R49" s="532"/>
      <c r="S49" s="530" t="s">
        <v>189</v>
      </c>
      <c r="T49" s="531"/>
      <c r="U49" s="531"/>
      <c r="V49" s="532"/>
      <c r="W49" s="530" t="s">
        <v>189</v>
      </c>
      <c r="X49" s="531"/>
      <c r="Y49" s="531"/>
      <c r="Z49" s="532"/>
      <c r="AA49" s="530" t="s">
        <v>189</v>
      </c>
      <c r="AB49" s="531"/>
      <c r="AC49" s="531"/>
      <c r="AD49" s="532"/>
      <c r="AE49" s="530" t="s">
        <v>189</v>
      </c>
      <c r="AF49" s="531"/>
      <c r="AG49" s="531"/>
      <c r="AH49" s="532"/>
      <c r="AI49" s="530" t="s">
        <v>189</v>
      </c>
      <c r="AJ49" s="531"/>
      <c r="AK49" s="531"/>
      <c r="AL49" s="532"/>
      <c r="AM49" s="530" t="s">
        <v>189</v>
      </c>
      <c r="AN49" s="531"/>
      <c r="AO49" s="531"/>
      <c r="AP49" s="532"/>
      <c r="AQ49" s="530" t="s">
        <v>189</v>
      </c>
      <c r="AR49" s="531"/>
      <c r="AS49" s="531"/>
      <c r="AT49" s="532"/>
      <c r="AU49" s="530" t="s">
        <v>189</v>
      </c>
      <c r="AV49" s="531"/>
      <c r="AW49" s="531"/>
      <c r="AX49" s="532"/>
      <c r="AY49" s="530" t="s">
        <v>189</v>
      </c>
      <c r="AZ49" s="531"/>
      <c r="BA49" s="531"/>
      <c r="BB49" s="532"/>
      <c r="BC49" s="530" t="s">
        <v>189</v>
      </c>
      <c r="BD49" s="531"/>
      <c r="BE49" s="531"/>
      <c r="BF49" s="532"/>
      <c r="BG49" s="530" t="s">
        <v>189</v>
      </c>
      <c r="BH49" s="531"/>
      <c r="BI49" s="531"/>
      <c r="BJ49" s="532"/>
      <c r="BK49" s="530" t="s">
        <v>189</v>
      </c>
      <c r="BL49" s="531"/>
      <c r="BM49" s="531"/>
      <c r="BN49" s="532"/>
      <c r="BO49" s="530" t="s">
        <v>189</v>
      </c>
      <c r="BP49" s="531"/>
      <c r="BQ49" s="531"/>
      <c r="BR49" s="532"/>
      <c r="BS49" s="530" t="s">
        <v>189</v>
      </c>
      <c r="BT49" s="531"/>
      <c r="BU49" s="531"/>
      <c r="BV49" s="532"/>
      <c r="BW49" s="530" t="s">
        <v>189</v>
      </c>
      <c r="BX49" s="531"/>
      <c r="BY49" s="531"/>
      <c r="BZ49" s="532"/>
      <c r="CA49" s="530" t="s">
        <v>189</v>
      </c>
      <c r="CB49" s="531"/>
      <c r="CC49" s="531"/>
      <c r="CD49" s="532"/>
      <c r="CE49" s="530" t="s">
        <v>189</v>
      </c>
      <c r="CF49" s="531"/>
      <c r="CG49" s="531"/>
      <c r="CH49" s="532"/>
      <c r="CI49" s="530" t="s">
        <v>189</v>
      </c>
      <c r="CJ49" s="531"/>
      <c r="CK49" s="531"/>
      <c r="CL49" s="532"/>
      <c r="CM49" s="530" t="s">
        <v>189</v>
      </c>
      <c r="CN49" s="531"/>
      <c r="CO49" s="531"/>
      <c r="CP49" s="532"/>
      <c r="CQ49" s="530" t="s">
        <v>189</v>
      </c>
      <c r="CR49" s="531"/>
      <c r="CS49" s="531"/>
      <c r="CT49" s="532"/>
      <c r="CU49" s="530" t="s">
        <v>189</v>
      </c>
      <c r="CV49" s="531"/>
      <c r="CW49" s="531"/>
      <c r="CX49" s="532"/>
      <c r="CY49" s="530" t="s">
        <v>189</v>
      </c>
      <c r="CZ49" s="531"/>
      <c r="DA49" s="531"/>
      <c r="DB49" s="532"/>
      <c r="DC49" s="530" t="s">
        <v>189</v>
      </c>
      <c r="DD49" s="531"/>
      <c r="DE49" s="531"/>
      <c r="DF49" s="532"/>
      <c r="DG49" s="530" t="s">
        <v>189</v>
      </c>
      <c r="DH49" s="531"/>
      <c r="DI49" s="531"/>
      <c r="DJ49" s="532"/>
      <c r="DK49" s="530" t="s">
        <v>189</v>
      </c>
      <c r="DL49" s="531"/>
      <c r="DM49" s="531"/>
      <c r="DN49" s="532"/>
      <c r="DO49" s="530" t="s">
        <v>189</v>
      </c>
      <c r="DP49" s="531"/>
      <c r="DQ49" s="531"/>
      <c r="DR49" s="532"/>
      <c r="DS49" s="530" t="s">
        <v>189</v>
      </c>
      <c r="DT49" s="531"/>
      <c r="DU49" s="531"/>
      <c r="DV49" s="532"/>
      <c r="DW49" s="530" t="s">
        <v>189</v>
      </c>
      <c r="DX49" s="531"/>
      <c r="DY49" s="531"/>
      <c r="DZ49" s="532"/>
      <c r="EA49" s="530" t="s">
        <v>189</v>
      </c>
      <c r="EB49" s="531"/>
      <c r="EC49" s="531"/>
      <c r="ED49" s="532"/>
      <c r="EE49" s="530" t="s">
        <v>189</v>
      </c>
      <c r="EF49" s="531"/>
      <c r="EG49" s="531"/>
      <c r="EH49" s="532"/>
      <c r="EI49" s="530" t="s">
        <v>189</v>
      </c>
      <c r="EJ49" s="531"/>
      <c r="EK49" s="531"/>
      <c r="EL49" s="532"/>
      <c r="EM49" s="530" t="s">
        <v>189</v>
      </c>
      <c r="EN49" s="531"/>
      <c r="EO49" s="531"/>
      <c r="EP49" s="532"/>
      <c r="EQ49" s="530" t="s">
        <v>189</v>
      </c>
      <c r="ER49" s="531"/>
      <c r="ES49" s="531"/>
      <c r="ET49" s="532"/>
      <c r="EU49" s="530" t="s">
        <v>189</v>
      </c>
      <c r="EV49" s="531"/>
      <c r="EW49" s="531"/>
      <c r="EX49" s="532"/>
      <c r="EY49" s="530" t="s">
        <v>189</v>
      </c>
      <c r="EZ49" s="531"/>
      <c r="FA49" s="531"/>
      <c r="FB49" s="532"/>
      <c r="FC49" s="530" t="s">
        <v>189</v>
      </c>
      <c r="FD49" s="531"/>
      <c r="FE49" s="531"/>
      <c r="FF49" s="532"/>
      <c r="FG49" s="530" t="s">
        <v>189</v>
      </c>
      <c r="FH49" s="531"/>
      <c r="FI49" s="531"/>
      <c r="FJ49" s="532"/>
      <c r="FK49" s="530" t="s">
        <v>189</v>
      </c>
      <c r="FL49" s="531"/>
      <c r="FM49" s="531"/>
      <c r="FN49" s="532"/>
      <c r="FO49" s="530" t="s">
        <v>189</v>
      </c>
      <c r="FP49" s="531"/>
      <c r="FQ49" s="531"/>
      <c r="FR49" s="532"/>
      <c r="FS49" s="530" t="s">
        <v>189</v>
      </c>
      <c r="FT49" s="531"/>
      <c r="FU49" s="531"/>
      <c r="FV49" s="532"/>
      <c r="FW49" s="530" t="s">
        <v>189</v>
      </c>
      <c r="FX49" s="531"/>
      <c r="FY49" s="531"/>
      <c r="FZ49" s="532"/>
      <c r="GA49" s="530" t="s">
        <v>189</v>
      </c>
      <c r="GB49" s="531"/>
      <c r="GC49" s="531"/>
      <c r="GD49" s="532"/>
      <c r="GE49" s="530" t="s">
        <v>189</v>
      </c>
      <c r="GF49" s="531"/>
      <c r="GG49" s="531"/>
      <c r="GH49" s="532"/>
      <c r="GI49" s="530" t="s">
        <v>189</v>
      </c>
      <c r="GJ49" s="531"/>
      <c r="GK49" s="531"/>
      <c r="GL49" s="532"/>
      <c r="GM49" s="530" t="s">
        <v>189</v>
      </c>
      <c r="GN49" s="531"/>
      <c r="GO49" s="531"/>
      <c r="GP49" s="532"/>
      <c r="GQ49" s="530" t="s">
        <v>189</v>
      </c>
      <c r="GR49" s="531"/>
      <c r="GS49" s="531"/>
      <c r="GT49" s="532"/>
      <c r="GU49" s="530" t="s">
        <v>189</v>
      </c>
      <c r="GV49" s="531"/>
      <c r="GW49" s="531"/>
      <c r="GX49" s="532"/>
      <c r="GY49" s="530" t="s">
        <v>189</v>
      </c>
      <c r="GZ49" s="531"/>
      <c r="HA49" s="531"/>
      <c r="HB49" s="532"/>
      <c r="HC49" s="530" t="s">
        <v>189</v>
      </c>
      <c r="HD49" s="531"/>
      <c r="HE49" s="531"/>
      <c r="HF49" s="532"/>
      <c r="HG49" s="530" t="s">
        <v>189</v>
      </c>
      <c r="HH49" s="531"/>
      <c r="HI49" s="531"/>
      <c r="HJ49" s="532"/>
      <c r="HK49" s="530" t="s">
        <v>189</v>
      </c>
      <c r="HL49" s="531"/>
      <c r="HM49" s="531"/>
      <c r="HN49" s="532"/>
      <c r="HO49" s="530" t="s">
        <v>189</v>
      </c>
      <c r="HP49" s="531"/>
      <c r="HQ49" s="531"/>
      <c r="HR49" s="532"/>
      <c r="HS49" s="530" t="s">
        <v>189</v>
      </c>
      <c r="HT49" s="531"/>
      <c r="HU49" s="531"/>
      <c r="HV49" s="532"/>
      <c r="HW49" s="530" t="s">
        <v>189</v>
      </c>
      <c r="HX49" s="531"/>
      <c r="HY49" s="531"/>
      <c r="HZ49" s="532"/>
      <c r="IA49" s="530" t="s">
        <v>189</v>
      </c>
      <c r="IB49" s="531"/>
      <c r="IC49" s="531"/>
      <c r="ID49" s="532"/>
      <c r="IE49" s="530" t="s">
        <v>189</v>
      </c>
      <c r="IF49" s="531"/>
      <c r="IG49" s="531"/>
      <c r="IH49" s="532"/>
      <c r="II49" s="530" t="s">
        <v>189</v>
      </c>
      <c r="IJ49" s="531"/>
      <c r="IK49" s="531"/>
      <c r="IL49" s="532"/>
      <c r="IM49" s="530" t="s">
        <v>189</v>
      </c>
      <c r="IN49" s="531"/>
      <c r="IO49" s="531"/>
      <c r="IP49" s="532"/>
      <c r="IQ49" s="530" t="s">
        <v>189</v>
      </c>
      <c r="IR49" s="531"/>
      <c r="IS49" s="531"/>
      <c r="IT49" s="532"/>
      <c r="IU49" s="530" t="s">
        <v>189</v>
      </c>
      <c r="IV49" s="531"/>
      <c r="IW49" s="531"/>
      <c r="IX49" s="532"/>
    </row>
    <row r="50" spans="1:258" ht="5.25" customHeight="1" x14ac:dyDescent="0.35">
      <c r="A50" s="370"/>
      <c r="B50" s="370"/>
      <c r="C50" s="370"/>
      <c r="D50" s="370"/>
      <c r="E50" s="304"/>
      <c r="F50" s="274"/>
      <c r="G50" s="533" t="s">
        <v>226</v>
      </c>
      <c r="H50" s="527"/>
      <c r="I50" s="527"/>
      <c r="J50" s="528"/>
      <c r="K50" s="526" t="s">
        <v>226</v>
      </c>
      <c r="L50" s="527"/>
      <c r="M50" s="527"/>
      <c r="N50" s="528"/>
      <c r="O50" s="526" t="s">
        <v>226</v>
      </c>
      <c r="P50" s="527"/>
      <c r="Q50" s="527"/>
      <c r="R50" s="528"/>
      <c r="S50" s="526" t="s">
        <v>226</v>
      </c>
      <c r="T50" s="527"/>
      <c r="U50" s="527"/>
      <c r="V50" s="528"/>
      <c r="W50" s="526" t="s">
        <v>226</v>
      </c>
      <c r="X50" s="527"/>
      <c r="Y50" s="527"/>
      <c r="Z50" s="528"/>
      <c r="AA50" s="526" t="s">
        <v>226</v>
      </c>
      <c r="AB50" s="527"/>
      <c r="AC50" s="527"/>
      <c r="AD50" s="528"/>
      <c r="AE50" s="526" t="s">
        <v>226</v>
      </c>
      <c r="AF50" s="527"/>
      <c r="AG50" s="527"/>
      <c r="AH50" s="528"/>
      <c r="AI50" s="526" t="s">
        <v>226</v>
      </c>
      <c r="AJ50" s="527"/>
      <c r="AK50" s="527"/>
      <c r="AL50" s="528"/>
      <c r="AM50" s="526" t="s">
        <v>226</v>
      </c>
      <c r="AN50" s="527"/>
      <c r="AO50" s="527"/>
      <c r="AP50" s="528"/>
      <c r="AQ50" s="526" t="s">
        <v>226</v>
      </c>
      <c r="AR50" s="527"/>
      <c r="AS50" s="527"/>
      <c r="AT50" s="528"/>
      <c r="AU50" s="526" t="s">
        <v>226</v>
      </c>
      <c r="AV50" s="527"/>
      <c r="AW50" s="527"/>
      <c r="AX50" s="528"/>
      <c r="AY50" s="526" t="s">
        <v>226</v>
      </c>
      <c r="AZ50" s="527"/>
      <c r="BA50" s="527"/>
      <c r="BB50" s="528"/>
      <c r="BC50" s="526" t="s">
        <v>226</v>
      </c>
      <c r="BD50" s="527"/>
      <c r="BE50" s="527"/>
      <c r="BF50" s="528"/>
      <c r="BG50" s="526" t="s">
        <v>226</v>
      </c>
      <c r="BH50" s="527"/>
      <c r="BI50" s="527"/>
      <c r="BJ50" s="528"/>
      <c r="BK50" s="526" t="s">
        <v>226</v>
      </c>
      <c r="BL50" s="527"/>
      <c r="BM50" s="527"/>
      <c r="BN50" s="528"/>
      <c r="BO50" s="526" t="s">
        <v>226</v>
      </c>
      <c r="BP50" s="527"/>
      <c r="BQ50" s="527"/>
      <c r="BR50" s="528"/>
      <c r="BS50" s="526" t="s">
        <v>226</v>
      </c>
      <c r="BT50" s="527"/>
      <c r="BU50" s="527"/>
      <c r="BV50" s="528"/>
      <c r="BW50" s="526" t="s">
        <v>226</v>
      </c>
      <c r="BX50" s="527"/>
      <c r="BY50" s="527"/>
      <c r="BZ50" s="528"/>
      <c r="CA50" s="526" t="s">
        <v>226</v>
      </c>
      <c r="CB50" s="527"/>
      <c r="CC50" s="527"/>
      <c r="CD50" s="528"/>
      <c r="CE50" s="526" t="s">
        <v>226</v>
      </c>
      <c r="CF50" s="527"/>
      <c r="CG50" s="527"/>
      <c r="CH50" s="528"/>
      <c r="CI50" s="526" t="s">
        <v>226</v>
      </c>
      <c r="CJ50" s="527"/>
      <c r="CK50" s="527"/>
      <c r="CL50" s="528"/>
      <c r="CM50" s="526" t="s">
        <v>226</v>
      </c>
      <c r="CN50" s="527"/>
      <c r="CO50" s="527"/>
      <c r="CP50" s="528"/>
      <c r="CQ50" s="526" t="s">
        <v>226</v>
      </c>
      <c r="CR50" s="527"/>
      <c r="CS50" s="527"/>
      <c r="CT50" s="528"/>
      <c r="CU50" s="526" t="s">
        <v>226</v>
      </c>
      <c r="CV50" s="527"/>
      <c r="CW50" s="527"/>
      <c r="CX50" s="528"/>
      <c r="CY50" s="526" t="s">
        <v>226</v>
      </c>
      <c r="CZ50" s="527"/>
      <c r="DA50" s="527"/>
      <c r="DB50" s="528"/>
      <c r="DC50" s="526" t="s">
        <v>226</v>
      </c>
      <c r="DD50" s="527"/>
      <c r="DE50" s="527"/>
      <c r="DF50" s="528"/>
      <c r="DG50" s="526" t="s">
        <v>226</v>
      </c>
      <c r="DH50" s="527"/>
      <c r="DI50" s="527"/>
      <c r="DJ50" s="528"/>
      <c r="DK50" s="526" t="s">
        <v>226</v>
      </c>
      <c r="DL50" s="527"/>
      <c r="DM50" s="527"/>
      <c r="DN50" s="528"/>
      <c r="DO50" s="526" t="s">
        <v>226</v>
      </c>
      <c r="DP50" s="527"/>
      <c r="DQ50" s="527"/>
      <c r="DR50" s="528"/>
      <c r="DS50" s="526" t="s">
        <v>226</v>
      </c>
      <c r="DT50" s="527"/>
      <c r="DU50" s="527"/>
      <c r="DV50" s="528"/>
      <c r="DW50" s="526" t="s">
        <v>226</v>
      </c>
      <c r="DX50" s="527"/>
      <c r="DY50" s="527"/>
      <c r="DZ50" s="528"/>
      <c r="EA50" s="526" t="s">
        <v>226</v>
      </c>
      <c r="EB50" s="527"/>
      <c r="EC50" s="527"/>
      <c r="ED50" s="528"/>
      <c r="EE50" s="526" t="s">
        <v>226</v>
      </c>
      <c r="EF50" s="527"/>
      <c r="EG50" s="527"/>
      <c r="EH50" s="528"/>
      <c r="EI50" s="526" t="s">
        <v>226</v>
      </c>
      <c r="EJ50" s="527"/>
      <c r="EK50" s="527"/>
      <c r="EL50" s="528"/>
      <c r="EM50" s="526" t="s">
        <v>226</v>
      </c>
      <c r="EN50" s="527"/>
      <c r="EO50" s="527"/>
      <c r="EP50" s="528"/>
      <c r="EQ50" s="526" t="s">
        <v>226</v>
      </c>
      <c r="ER50" s="527"/>
      <c r="ES50" s="527"/>
      <c r="ET50" s="528"/>
      <c r="EU50" s="526" t="s">
        <v>226</v>
      </c>
      <c r="EV50" s="527"/>
      <c r="EW50" s="527"/>
      <c r="EX50" s="528"/>
      <c r="EY50" s="526" t="s">
        <v>226</v>
      </c>
      <c r="EZ50" s="527"/>
      <c r="FA50" s="527"/>
      <c r="FB50" s="528"/>
      <c r="FC50" s="526" t="s">
        <v>226</v>
      </c>
      <c r="FD50" s="527"/>
      <c r="FE50" s="527"/>
      <c r="FF50" s="528"/>
      <c r="FG50" s="526" t="s">
        <v>226</v>
      </c>
      <c r="FH50" s="527"/>
      <c r="FI50" s="527"/>
      <c r="FJ50" s="528"/>
      <c r="FK50" s="526" t="s">
        <v>226</v>
      </c>
      <c r="FL50" s="527"/>
      <c r="FM50" s="527"/>
      <c r="FN50" s="528"/>
      <c r="FO50" s="526" t="s">
        <v>226</v>
      </c>
      <c r="FP50" s="527"/>
      <c r="FQ50" s="527"/>
      <c r="FR50" s="528"/>
      <c r="FS50" s="526" t="s">
        <v>226</v>
      </c>
      <c r="FT50" s="527"/>
      <c r="FU50" s="527"/>
      <c r="FV50" s="528"/>
      <c r="FW50" s="526" t="s">
        <v>226</v>
      </c>
      <c r="FX50" s="527"/>
      <c r="FY50" s="527"/>
      <c r="FZ50" s="528"/>
      <c r="GA50" s="526" t="s">
        <v>226</v>
      </c>
      <c r="GB50" s="527"/>
      <c r="GC50" s="527"/>
      <c r="GD50" s="528"/>
      <c r="GE50" s="526" t="s">
        <v>226</v>
      </c>
      <c r="GF50" s="527"/>
      <c r="GG50" s="527"/>
      <c r="GH50" s="528"/>
      <c r="GI50" s="526" t="s">
        <v>226</v>
      </c>
      <c r="GJ50" s="527"/>
      <c r="GK50" s="527"/>
      <c r="GL50" s="528"/>
      <c r="GM50" s="526" t="s">
        <v>226</v>
      </c>
      <c r="GN50" s="527"/>
      <c r="GO50" s="527"/>
      <c r="GP50" s="528"/>
      <c r="GQ50" s="526" t="s">
        <v>226</v>
      </c>
      <c r="GR50" s="527"/>
      <c r="GS50" s="527"/>
      <c r="GT50" s="528"/>
      <c r="GU50" s="526" t="s">
        <v>226</v>
      </c>
      <c r="GV50" s="527"/>
      <c r="GW50" s="527"/>
      <c r="GX50" s="528"/>
      <c r="GY50" s="526" t="s">
        <v>226</v>
      </c>
      <c r="GZ50" s="527"/>
      <c r="HA50" s="527"/>
      <c r="HB50" s="528"/>
      <c r="HC50" s="526" t="s">
        <v>226</v>
      </c>
      <c r="HD50" s="527"/>
      <c r="HE50" s="527"/>
      <c r="HF50" s="528"/>
      <c r="HG50" s="526" t="s">
        <v>226</v>
      </c>
      <c r="HH50" s="527"/>
      <c r="HI50" s="527"/>
      <c r="HJ50" s="528"/>
      <c r="HK50" s="526" t="s">
        <v>226</v>
      </c>
      <c r="HL50" s="527"/>
      <c r="HM50" s="527"/>
      <c r="HN50" s="528"/>
      <c r="HO50" s="526" t="s">
        <v>226</v>
      </c>
      <c r="HP50" s="527"/>
      <c r="HQ50" s="527"/>
      <c r="HR50" s="528"/>
      <c r="HS50" s="526" t="s">
        <v>226</v>
      </c>
      <c r="HT50" s="527"/>
      <c r="HU50" s="527"/>
      <c r="HV50" s="528"/>
      <c r="HW50" s="526" t="s">
        <v>226</v>
      </c>
      <c r="HX50" s="527"/>
      <c r="HY50" s="527"/>
      <c r="HZ50" s="528"/>
      <c r="IA50" s="526" t="s">
        <v>226</v>
      </c>
      <c r="IB50" s="527"/>
      <c r="IC50" s="527"/>
      <c r="ID50" s="528"/>
      <c r="IE50" s="526" t="s">
        <v>226</v>
      </c>
      <c r="IF50" s="527"/>
      <c r="IG50" s="527"/>
      <c r="IH50" s="528"/>
      <c r="II50" s="526" t="s">
        <v>226</v>
      </c>
      <c r="IJ50" s="527"/>
      <c r="IK50" s="527"/>
      <c r="IL50" s="528"/>
      <c r="IM50" s="526" t="s">
        <v>226</v>
      </c>
      <c r="IN50" s="527"/>
      <c r="IO50" s="527"/>
      <c r="IP50" s="528"/>
      <c r="IQ50" s="526" t="s">
        <v>226</v>
      </c>
      <c r="IR50" s="527"/>
      <c r="IS50" s="527"/>
      <c r="IT50" s="528"/>
      <c r="IU50" s="526" t="s">
        <v>226</v>
      </c>
      <c r="IV50" s="527"/>
      <c r="IW50" s="527"/>
      <c r="IX50" s="528"/>
    </row>
    <row r="51" spans="1:258" ht="30.2" hidden="1" customHeight="1" x14ac:dyDescent="0.25">
      <c r="A51" s="370"/>
      <c r="B51" s="370"/>
      <c r="C51" s="370"/>
      <c r="D51" s="370"/>
      <c r="E51" s="304"/>
      <c r="F51" s="274"/>
      <c r="G51" s="529" t="s">
        <v>227</v>
      </c>
      <c r="H51" s="113" t="s">
        <v>1</v>
      </c>
      <c r="I51" s="114" t="s">
        <v>2</v>
      </c>
      <c r="J51" s="115" t="s">
        <v>3</v>
      </c>
      <c r="K51" s="524" t="s">
        <v>227</v>
      </c>
      <c r="L51" s="113" t="s">
        <v>1</v>
      </c>
      <c r="M51" s="114" t="s">
        <v>2</v>
      </c>
      <c r="N51" s="115" t="s">
        <v>3</v>
      </c>
      <c r="O51" s="524" t="s">
        <v>227</v>
      </c>
      <c r="P51" s="113" t="s">
        <v>1</v>
      </c>
      <c r="Q51" s="114" t="s">
        <v>2</v>
      </c>
      <c r="R51" s="115" t="s">
        <v>3</v>
      </c>
      <c r="S51" s="524" t="s">
        <v>227</v>
      </c>
      <c r="T51" s="113" t="s">
        <v>1</v>
      </c>
      <c r="U51" s="114" t="s">
        <v>2</v>
      </c>
      <c r="V51" s="115" t="s">
        <v>3</v>
      </c>
      <c r="W51" s="524" t="s">
        <v>227</v>
      </c>
      <c r="X51" s="113" t="s">
        <v>1</v>
      </c>
      <c r="Y51" s="114" t="s">
        <v>2</v>
      </c>
      <c r="Z51" s="115" t="s">
        <v>3</v>
      </c>
      <c r="AA51" s="524" t="s">
        <v>227</v>
      </c>
      <c r="AB51" s="113" t="s">
        <v>1</v>
      </c>
      <c r="AC51" s="114" t="s">
        <v>2</v>
      </c>
      <c r="AD51" s="115" t="s">
        <v>3</v>
      </c>
      <c r="AE51" s="524" t="s">
        <v>227</v>
      </c>
      <c r="AF51" s="113" t="s">
        <v>1</v>
      </c>
      <c r="AG51" s="114" t="s">
        <v>2</v>
      </c>
      <c r="AH51" s="115" t="s">
        <v>3</v>
      </c>
      <c r="AI51" s="524" t="s">
        <v>227</v>
      </c>
      <c r="AJ51" s="113" t="s">
        <v>1</v>
      </c>
      <c r="AK51" s="114" t="s">
        <v>2</v>
      </c>
      <c r="AL51" s="115" t="s">
        <v>3</v>
      </c>
      <c r="AM51" s="524" t="s">
        <v>227</v>
      </c>
      <c r="AN51" s="113" t="s">
        <v>1</v>
      </c>
      <c r="AO51" s="114" t="s">
        <v>2</v>
      </c>
      <c r="AP51" s="115" t="s">
        <v>3</v>
      </c>
      <c r="AQ51" s="524" t="s">
        <v>227</v>
      </c>
      <c r="AR51" s="113" t="s">
        <v>1</v>
      </c>
      <c r="AS51" s="114" t="s">
        <v>2</v>
      </c>
      <c r="AT51" s="115" t="s">
        <v>3</v>
      </c>
      <c r="AU51" s="524" t="s">
        <v>227</v>
      </c>
      <c r="AV51" s="113" t="s">
        <v>1</v>
      </c>
      <c r="AW51" s="114" t="s">
        <v>2</v>
      </c>
      <c r="AX51" s="115" t="s">
        <v>3</v>
      </c>
      <c r="AY51" s="524" t="s">
        <v>227</v>
      </c>
      <c r="AZ51" s="113" t="s">
        <v>1</v>
      </c>
      <c r="BA51" s="114" t="s">
        <v>2</v>
      </c>
      <c r="BB51" s="115" t="s">
        <v>3</v>
      </c>
      <c r="BC51" s="524" t="s">
        <v>227</v>
      </c>
      <c r="BD51" s="113" t="s">
        <v>1</v>
      </c>
      <c r="BE51" s="114" t="s">
        <v>2</v>
      </c>
      <c r="BF51" s="115" t="s">
        <v>3</v>
      </c>
      <c r="BG51" s="524" t="s">
        <v>227</v>
      </c>
      <c r="BH51" s="113" t="s">
        <v>1</v>
      </c>
      <c r="BI51" s="114" t="s">
        <v>2</v>
      </c>
      <c r="BJ51" s="115" t="s">
        <v>3</v>
      </c>
      <c r="BK51" s="524" t="s">
        <v>227</v>
      </c>
      <c r="BL51" s="113" t="s">
        <v>1</v>
      </c>
      <c r="BM51" s="114" t="s">
        <v>2</v>
      </c>
      <c r="BN51" s="115" t="s">
        <v>3</v>
      </c>
      <c r="BO51" s="524" t="s">
        <v>227</v>
      </c>
      <c r="BP51" s="113" t="s">
        <v>1</v>
      </c>
      <c r="BQ51" s="114" t="s">
        <v>2</v>
      </c>
      <c r="BR51" s="115" t="s">
        <v>3</v>
      </c>
      <c r="BS51" s="524" t="s">
        <v>227</v>
      </c>
      <c r="BT51" s="113" t="s">
        <v>1</v>
      </c>
      <c r="BU51" s="114" t="s">
        <v>2</v>
      </c>
      <c r="BV51" s="115" t="s">
        <v>3</v>
      </c>
      <c r="BW51" s="524" t="s">
        <v>227</v>
      </c>
      <c r="BX51" s="113" t="s">
        <v>1</v>
      </c>
      <c r="BY51" s="114" t="s">
        <v>2</v>
      </c>
      <c r="BZ51" s="115" t="s">
        <v>3</v>
      </c>
      <c r="CA51" s="524" t="s">
        <v>227</v>
      </c>
      <c r="CB51" s="113" t="s">
        <v>1</v>
      </c>
      <c r="CC51" s="114" t="s">
        <v>2</v>
      </c>
      <c r="CD51" s="115" t="s">
        <v>3</v>
      </c>
      <c r="CE51" s="524" t="s">
        <v>227</v>
      </c>
      <c r="CF51" s="113" t="s">
        <v>1</v>
      </c>
      <c r="CG51" s="114" t="s">
        <v>2</v>
      </c>
      <c r="CH51" s="115" t="s">
        <v>3</v>
      </c>
      <c r="CI51" s="524" t="s">
        <v>227</v>
      </c>
      <c r="CJ51" s="113" t="s">
        <v>1</v>
      </c>
      <c r="CK51" s="114" t="s">
        <v>2</v>
      </c>
      <c r="CL51" s="115" t="s">
        <v>3</v>
      </c>
      <c r="CM51" s="524" t="s">
        <v>227</v>
      </c>
      <c r="CN51" s="113" t="s">
        <v>1</v>
      </c>
      <c r="CO51" s="114" t="s">
        <v>2</v>
      </c>
      <c r="CP51" s="115" t="s">
        <v>3</v>
      </c>
      <c r="CQ51" s="524" t="s">
        <v>227</v>
      </c>
      <c r="CR51" s="113" t="s">
        <v>1</v>
      </c>
      <c r="CS51" s="114" t="s">
        <v>2</v>
      </c>
      <c r="CT51" s="115" t="s">
        <v>3</v>
      </c>
      <c r="CU51" s="524" t="s">
        <v>227</v>
      </c>
      <c r="CV51" s="113" t="s">
        <v>1</v>
      </c>
      <c r="CW51" s="114" t="s">
        <v>2</v>
      </c>
      <c r="CX51" s="115" t="s">
        <v>3</v>
      </c>
      <c r="CY51" s="524" t="s">
        <v>227</v>
      </c>
      <c r="CZ51" s="113" t="s">
        <v>1</v>
      </c>
      <c r="DA51" s="114" t="s">
        <v>2</v>
      </c>
      <c r="DB51" s="115" t="s">
        <v>3</v>
      </c>
      <c r="DC51" s="524" t="s">
        <v>227</v>
      </c>
      <c r="DD51" s="113" t="s">
        <v>1</v>
      </c>
      <c r="DE51" s="114" t="s">
        <v>2</v>
      </c>
      <c r="DF51" s="115" t="s">
        <v>3</v>
      </c>
      <c r="DG51" s="524" t="s">
        <v>227</v>
      </c>
      <c r="DH51" s="113" t="s">
        <v>1</v>
      </c>
      <c r="DI51" s="114" t="s">
        <v>2</v>
      </c>
      <c r="DJ51" s="115" t="s">
        <v>3</v>
      </c>
      <c r="DK51" s="524" t="s">
        <v>227</v>
      </c>
      <c r="DL51" s="113" t="s">
        <v>1</v>
      </c>
      <c r="DM51" s="114" t="s">
        <v>2</v>
      </c>
      <c r="DN51" s="115" t="s">
        <v>3</v>
      </c>
      <c r="DO51" s="524" t="s">
        <v>227</v>
      </c>
      <c r="DP51" s="113" t="s">
        <v>1</v>
      </c>
      <c r="DQ51" s="114" t="s">
        <v>2</v>
      </c>
      <c r="DR51" s="115" t="s">
        <v>3</v>
      </c>
      <c r="DS51" s="524" t="s">
        <v>227</v>
      </c>
      <c r="DT51" s="113" t="s">
        <v>1</v>
      </c>
      <c r="DU51" s="114" t="s">
        <v>2</v>
      </c>
      <c r="DV51" s="115" t="s">
        <v>3</v>
      </c>
      <c r="DW51" s="524" t="s">
        <v>227</v>
      </c>
      <c r="DX51" s="113" t="s">
        <v>1</v>
      </c>
      <c r="DY51" s="114" t="s">
        <v>2</v>
      </c>
      <c r="DZ51" s="115" t="s">
        <v>3</v>
      </c>
      <c r="EA51" s="524" t="s">
        <v>227</v>
      </c>
      <c r="EB51" s="113" t="s">
        <v>1</v>
      </c>
      <c r="EC51" s="114" t="s">
        <v>2</v>
      </c>
      <c r="ED51" s="115" t="s">
        <v>3</v>
      </c>
      <c r="EE51" s="524" t="s">
        <v>227</v>
      </c>
      <c r="EF51" s="113" t="s">
        <v>1</v>
      </c>
      <c r="EG51" s="114" t="s">
        <v>2</v>
      </c>
      <c r="EH51" s="115" t="s">
        <v>3</v>
      </c>
      <c r="EI51" s="524" t="s">
        <v>227</v>
      </c>
      <c r="EJ51" s="113" t="s">
        <v>1</v>
      </c>
      <c r="EK51" s="114" t="s">
        <v>2</v>
      </c>
      <c r="EL51" s="115" t="s">
        <v>3</v>
      </c>
      <c r="EM51" s="524" t="s">
        <v>227</v>
      </c>
      <c r="EN51" s="113" t="s">
        <v>1</v>
      </c>
      <c r="EO51" s="114" t="s">
        <v>2</v>
      </c>
      <c r="EP51" s="115" t="s">
        <v>3</v>
      </c>
      <c r="EQ51" s="524" t="s">
        <v>227</v>
      </c>
      <c r="ER51" s="113" t="s">
        <v>1</v>
      </c>
      <c r="ES51" s="114" t="s">
        <v>2</v>
      </c>
      <c r="ET51" s="115" t="s">
        <v>3</v>
      </c>
      <c r="EU51" s="524" t="s">
        <v>227</v>
      </c>
      <c r="EV51" s="113" t="s">
        <v>1</v>
      </c>
      <c r="EW51" s="114" t="s">
        <v>2</v>
      </c>
      <c r="EX51" s="115" t="s">
        <v>3</v>
      </c>
      <c r="EY51" s="524" t="s">
        <v>227</v>
      </c>
      <c r="EZ51" s="113" t="s">
        <v>1</v>
      </c>
      <c r="FA51" s="114" t="s">
        <v>2</v>
      </c>
      <c r="FB51" s="115" t="s">
        <v>3</v>
      </c>
      <c r="FC51" s="524" t="s">
        <v>227</v>
      </c>
      <c r="FD51" s="113" t="s">
        <v>1</v>
      </c>
      <c r="FE51" s="114" t="s">
        <v>2</v>
      </c>
      <c r="FF51" s="115" t="s">
        <v>3</v>
      </c>
      <c r="FG51" s="524" t="s">
        <v>227</v>
      </c>
      <c r="FH51" s="113" t="s">
        <v>1</v>
      </c>
      <c r="FI51" s="114" t="s">
        <v>2</v>
      </c>
      <c r="FJ51" s="115" t="s">
        <v>3</v>
      </c>
      <c r="FK51" s="524" t="s">
        <v>227</v>
      </c>
      <c r="FL51" s="113" t="s">
        <v>1</v>
      </c>
      <c r="FM51" s="114" t="s">
        <v>2</v>
      </c>
      <c r="FN51" s="115" t="s">
        <v>3</v>
      </c>
      <c r="FO51" s="524" t="s">
        <v>227</v>
      </c>
      <c r="FP51" s="113" t="s">
        <v>1</v>
      </c>
      <c r="FQ51" s="114" t="s">
        <v>2</v>
      </c>
      <c r="FR51" s="115" t="s">
        <v>3</v>
      </c>
      <c r="FS51" s="524" t="s">
        <v>227</v>
      </c>
      <c r="FT51" s="113" t="s">
        <v>1</v>
      </c>
      <c r="FU51" s="114" t="s">
        <v>2</v>
      </c>
      <c r="FV51" s="115" t="s">
        <v>3</v>
      </c>
      <c r="FW51" s="524" t="s">
        <v>227</v>
      </c>
      <c r="FX51" s="113" t="s">
        <v>1</v>
      </c>
      <c r="FY51" s="114" t="s">
        <v>2</v>
      </c>
      <c r="FZ51" s="115" t="s">
        <v>3</v>
      </c>
      <c r="GA51" s="524" t="s">
        <v>227</v>
      </c>
      <c r="GB51" s="113" t="s">
        <v>1</v>
      </c>
      <c r="GC51" s="114" t="s">
        <v>2</v>
      </c>
      <c r="GD51" s="115" t="s">
        <v>3</v>
      </c>
      <c r="GE51" s="524" t="s">
        <v>227</v>
      </c>
      <c r="GF51" s="113" t="s">
        <v>1</v>
      </c>
      <c r="GG51" s="114" t="s">
        <v>2</v>
      </c>
      <c r="GH51" s="115" t="s">
        <v>3</v>
      </c>
      <c r="GI51" s="524" t="s">
        <v>227</v>
      </c>
      <c r="GJ51" s="113" t="s">
        <v>1</v>
      </c>
      <c r="GK51" s="114" t="s">
        <v>2</v>
      </c>
      <c r="GL51" s="115" t="s">
        <v>3</v>
      </c>
      <c r="GM51" s="524" t="s">
        <v>227</v>
      </c>
      <c r="GN51" s="113" t="s">
        <v>1</v>
      </c>
      <c r="GO51" s="114" t="s">
        <v>2</v>
      </c>
      <c r="GP51" s="115" t="s">
        <v>3</v>
      </c>
      <c r="GQ51" s="524" t="s">
        <v>227</v>
      </c>
      <c r="GR51" s="113" t="s">
        <v>1</v>
      </c>
      <c r="GS51" s="114" t="s">
        <v>2</v>
      </c>
      <c r="GT51" s="115" t="s">
        <v>3</v>
      </c>
      <c r="GU51" s="524" t="s">
        <v>227</v>
      </c>
      <c r="GV51" s="113" t="s">
        <v>1</v>
      </c>
      <c r="GW51" s="114" t="s">
        <v>2</v>
      </c>
      <c r="GX51" s="115" t="s">
        <v>3</v>
      </c>
      <c r="GY51" s="524" t="s">
        <v>227</v>
      </c>
      <c r="GZ51" s="113" t="s">
        <v>1</v>
      </c>
      <c r="HA51" s="114" t="s">
        <v>2</v>
      </c>
      <c r="HB51" s="115" t="s">
        <v>3</v>
      </c>
      <c r="HC51" s="524" t="s">
        <v>227</v>
      </c>
      <c r="HD51" s="113" t="s">
        <v>1</v>
      </c>
      <c r="HE51" s="114" t="s">
        <v>2</v>
      </c>
      <c r="HF51" s="115" t="s">
        <v>3</v>
      </c>
      <c r="HG51" s="524" t="s">
        <v>227</v>
      </c>
      <c r="HH51" s="113" t="s">
        <v>1</v>
      </c>
      <c r="HI51" s="114" t="s">
        <v>2</v>
      </c>
      <c r="HJ51" s="115" t="s">
        <v>3</v>
      </c>
      <c r="HK51" s="524" t="s">
        <v>227</v>
      </c>
      <c r="HL51" s="113" t="s">
        <v>1</v>
      </c>
      <c r="HM51" s="114" t="s">
        <v>2</v>
      </c>
      <c r="HN51" s="115" t="s">
        <v>3</v>
      </c>
      <c r="HO51" s="524" t="s">
        <v>227</v>
      </c>
      <c r="HP51" s="113" t="s">
        <v>1</v>
      </c>
      <c r="HQ51" s="114" t="s">
        <v>2</v>
      </c>
      <c r="HR51" s="115" t="s">
        <v>3</v>
      </c>
      <c r="HS51" s="524" t="s">
        <v>227</v>
      </c>
      <c r="HT51" s="113" t="s">
        <v>1</v>
      </c>
      <c r="HU51" s="114" t="s">
        <v>2</v>
      </c>
      <c r="HV51" s="115" t="s">
        <v>3</v>
      </c>
      <c r="HW51" s="524" t="s">
        <v>227</v>
      </c>
      <c r="HX51" s="113" t="s">
        <v>1</v>
      </c>
      <c r="HY51" s="114" t="s">
        <v>2</v>
      </c>
      <c r="HZ51" s="115" t="s">
        <v>3</v>
      </c>
      <c r="IA51" s="524" t="s">
        <v>227</v>
      </c>
      <c r="IB51" s="113" t="s">
        <v>1</v>
      </c>
      <c r="IC51" s="114" t="s">
        <v>2</v>
      </c>
      <c r="ID51" s="115" t="s">
        <v>3</v>
      </c>
      <c r="IE51" s="524" t="s">
        <v>227</v>
      </c>
      <c r="IF51" s="113" t="s">
        <v>1</v>
      </c>
      <c r="IG51" s="114" t="s">
        <v>2</v>
      </c>
      <c r="IH51" s="115" t="s">
        <v>3</v>
      </c>
      <c r="II51" s="524" t="s">
        <v>227</v>
      </c>
      <c r="IJ51" s="113" t="s">
        <v>1</v>
      </c>
      <c r="IK51" s="114" t="s">
        <v>2</v>
      </c>
      <c r="IL51" s="115" t="s">
        <v>3</v>
      </c>
      <c r="IM51" s="524" t="s">
        <v>227</v>
      </c>
      <c r="IN51" s="113" t="s">
        <v>1</v>
      </c>
      <c r="IO51" s="114" t="s">
        <v>2</v>
      </c>
      <c r="IP51" s="115" t="s">
        <v>3</v>
      </c>
      <c r="IQ51" s="524" t="s">
        <v>227</v>
      </c>
      <c r="IR51" s="113" t="s">
        <v>1</v>
      </c>
      <c r="IS51" s="114" t="s">
        <v>2</v>
      </c>
      <c r="IT51" s="115" t="s">
        <v>3</v>
      </c>
      <c r="IU51" s="524" t="s">
        <v>227</v>
      </c>
      <c r="IV51" s="113" t="s">
        <v>1</v>
      </c>
      <c r="IW51" s="114" t="s">
        <v>2</v>
      </c>
      <c r="IX51" s="115" t="s">
        <v>3</v>
      </c>
    </row>
    <row r="52" spans="1:258" ht="30.2" hidden="1" customHeight="1" x14ac:dyDescent="0.25">
      <c r="A52" s="370"/>
      <c r="B52" s="370"/>
      <c r="C52" s="370"/>
      <c r="D52" s="370"/>
      <c r="E52" s="304"/>
      <c r="F52" s="274"/>
      <c r="G52" s="529"/>
      <c r="H52" s="116">
        <f>(I52+J52)</f>
        <v>0</v>
      </c>
      <c r="I52" s="117">
        <f>(IF(ISNUMBER(J68),J68,0)-IF(ISNUMBER(J75),J75,0)-IF(ISNUMBER(J78),J78,0))*IF(ISNUMBER(J81),J81,0)*J86</f>
        <v>0</v>
      </c>
      <c r="J52" s="118">
        <f>(IF(ISNUMBER(J75),J75,0)-IF(ISNUMBER(J79),J79,0)-IF(ISNUMBER(J80),J80,0))*IF(ISNUMBER(J82),J82,0)*J87</f>
        <v>0</v>
      </c>
      <c r="K52" s="524"/>
      <c r="L52" s="116">
        <f>(M52+N52)</f>
        <v>0</v>
      </c>
      <c r="M52" s="117">
        <f>(IF(ISNUMBER(N68),N68,0)-IF(ISNUMBER(N75),N75,0)-IF(ISNUMBER(N78),N78,0))*IF(ISNUMBER(N81),N81,0)*N86</f>
        <v>0</v>
      </c>
      <c r="N52" s="118">
        <f>(IF(ISNUMBER(N75),N75,0)-IF(ISNUMBER(N79),N79,0)-IF(ISNUMBER(N80),N80,0))*IF(ISNUMBER(N82),N82,0)*N87</f>
        <v>0</v>
      </c>
      <c r="O52" s="524"/>
      <c r="P52" s="116">
        <f>(Q52+R52)</f>
        <v>0</v>
      </c>
      <c r="Q52" s="117">
        <f>(IF(ISNUMBER(R68),R68,0)-IF(ISNUMBER(R75),R75,0)-IF(ISNUMBER(R78),R78,0))*IF(ISNUMBER(R81),R81,0)*R86</f>
        <v>0</v>
      </c>
      <c r="R52" s="118">
        <f>(IF(ISNUMBER(R75),R75,0)-IF(ISNUMBER(R79),R79,0)-IF(ISNUMBER(R80),R80,0))*IF(ISNUMBER(R82),R82,0)*R87</f>
        <v>0</v>
      </c>
      <c r="S52" s="524"/>
      <c r="T52" s="116">
        <f>(U52+V52)</f>
        <v>0</v>
      </c>
      <c r="U52" s="117">
        <f>(IF(ISNUMBER(V68),V68,0)-IF(ISNUMBER(V75),V75,0)-IF(ISNUMBER(V78),V78,0))*IF(ISNUMBER(V81),V81,0)*V86</f>
        <v>0</v>
      </c>
      <c r="V52" s="118">
        <f>(IF(ISNUMBER(V75),V75,0)-IF(ISNUMBER(V79),V79,0)-IF(ISNUMBER(V80),V80,0))*IF(ISNUMBER(V82),V82,0)*V87</f>
        <v>0</v>
      </c>
      <c r="W52" s="524"/>
      <c r="X52" s="116">
        <f>(Y52+Z52)</f>
        <v>0</v>
      </c>
      <c r="Y52" s="117">
        <f>(IF(ISNUMBER(Z68),Z68,0)-IF(ISNUMBER(Z75),Z75,0)-IF(ISNUMBER(Z78),Z78,0))*IF(ISNUMBER(Z81),Z81,0)*Z86</f>
        <v>0</v>
      </c>
      <c r="Z52" s="118">
        <f>(IF(ISNUMBER(Z75),Z75,0)-IF(ISNUMBER(Z79),Z79,0)-IF(ISNUMBER(Z80),Z80,0))*IF(ISNUMBER(Z82),Z82,0)*Z87</f>
        <v>0</v>
      </c>
      <c r="AA52" s="524"/>
      <c r="AB52" s="116">
        <f>(AC52+AD52)</f>
        <v>0</v>
      </c>
      <c r="AC52" s="117">
        <f>(IF(ISNUMBER(AD68),AD68,0)-IF(ISNUMBER(AD75),AD75,0)-IF(ISNUMBER(AD78),AD78,0))*IF(ISNUMBER(AD81),AD81,0)*AD86</f>
        <v>0</v>
      </c>
      <c r="AD52" s="118">
        <f>(IF(ISNUMBER(AD75),AD75,0)-IF(ISNUMBER(AD79),AD79,0)-IF(ISNUMBER(AD80),AD80,0))*IF(ISNUMBER(AD82),AD82,0)*AD87</f>
        <v>0</v>
      </c>
      <c r="AE52" s="524"/>
      <c r="AF52" s="116">
        <f>(AG52+AH52)</f>
        <v>0</v>
      </c>
      <c r="AG52" s="117">
        <f>(IF(ISNUMBER(AH68),AH68,0)-IF(ISNUMBER(AH75),AH75,0)-IF(ISNUMBER(AH78),AH78,0))*IF(ISNUMBER(AH81),AH81,0)*AH86</f>
        <v>0</v>
      </c>
      <c r="AH52" s="118">
        <f>(IF(ISNUMBER(AH75),AH75,0)-IF(ISNUMBER(AH79),AH79,0)-IF(ISNUMBER(AH80),AH80,0))*IF(ISNUMBER(AH82),AH82,0)*AH87</f>
        <v>0</v>
      </c>
      <c r="AI52" s="524"/>
      <c r="AJ52" s="116">
        <f>(AK52+AL52)</f>
        <v>0</v>
      </c>
      <c r="AK52" s="117">
        <f>(IF(ISNUMBER(AL68),AL68,0)-IF(ISNUMBER(AL75),AL75,0)-IF(ISNUMBER(AL78),AL78,0))*IF(ISNUMBER(AL81),AL81,0)*AL86</f>
        <v>0</v>
      </c>
      <c r="AL52" s="118">
        <f>(IF(ISNUMBER(AL75),AL75,0)-IF(ISNUMBER(AL79),AL79,0)-IF(ISNUMBER(AL80),AL80,0))*IF(ISNUMBER(AL82),AL82,0)*AL87</f>
        <v>0</v>
      </c>
      <c r="AM52" s="524"/>
      <c r="AN52" s="116">
        <f>(AO52+AP52)</f>
        <v>0</v>
      </c>
      <c r="AO52" s="117">
        <f>(IF(ISNUMBER(AP68),AP68,0)-IF(ISNUMBER(AP75),AP75,0)-IF(ISNUMBER(AP78),AP78,0))*IF(ISNUMBER(AP81),AP81,0)*AP86</f>
        <v>0</v>
      </c>
      <c r="AP52" s="118">
        <f>(IF(ISNUMBER(AP75),AP75,0)-IF(ISNUMBER(AP79),AP79,0)-IF(ISNUMBER(AP80),AP80,0))*IF(ISNUMBER(AP82),AP82,0)*AP87</f>
        <v>0</v>
      </c>
      <c r="AQ52" s="524"/>
      <c r="AR52" s="116">
        <f>(AS52+AT52)</f>
        <v>0</v>
      </c>
      <c r="AS52" s="117">
        <f>(IF(ISNUMBER(AT68),AT68,0)-IF(ISNUMBER(AT75),AT75,0)-IF(ISNUMBER(AT78),AT78,0))*IF(ISNUMBER(AT81),AT81,0)*AT86</f>
        <v>0</v>
      </c>
      <c r="AT52" s="118">
        <f>(IF(ISNUMBER(AT75),AT75,0)-IF(ISNUMBER(AT79),AT79,0)-IF(ISNUMBER(AT80),AT80,0))*IF(ISNUMBER(AT82),AT82,0)*AT87</f>
        <v>0</v>
      </c>
      <c r="AU52" s="524"/>
      <c r="AV52" s="116">
        <f>(AW52+AX52)</f>
        <v>0</v>
      </c>
      <c r="AW52" s="117">
        <f>(IF(ISNUMBER(AX68),AX68,0)-IF(ISNUMBER(AX75),AX75,0)-IF(ISNUMBER(AX78),AX78,0))*IF(ISNUMBER(AX81),AX81,0)*AX86</f>
        <v>0</v>
      </c>
      <c r="AX52" s="118">
        <f>(IF(ISNUMBER(AX75),AX75,0)-IF(ISNUMBER(AX79),AX79,0)-IF(ISNUMBER(AX80),AX80,0))*IF(ISNUMBER(AX82),AX82,0)*AX87</f>
        <v>0</v>
      </c>
      <c r="AY52" s="524"/>
      <c r="AZ52" s="116">
        <f>(BA52+BB52)</f>
        <v>0</v>
      </c>
      <c r="BA52" s="117">
        <f>(IF(ISNUMBER(BB68),BB68,0)-IF(ISNUMBER(BB75),BB75,0)-IF(ISNUMBER(BB78),BB78,0))*IF(ISNUMBER(BB81),BB81,0)*BB86</f>
        <v>0</v>
      </c>
      <c r="BB52" s="118">
        <f>(IF(ISNUMBER(BB75),BB75,0)-IF(ISNUMBER(BB79),BB79,0)-IF(ISNUMBER(BB80),BB80,0))*IF(ISNUMBER(BB82),BB82,0)*BB87</f>
        <v>0</v>
      </c>
      <c r="BC52" s="524"/>
      <c r="BD52" s="116">
        <f>(BE52+BF52)</f>
        <v>0</v>
      </c>
      <c r="BE52" s="117">
        <f>(IF(ISNUMBER(BF68),BF68,0)-IF(ISNUMBER(BF75),BF75,0)-IF(ISNUMBER(BF78),BF78,0))*IF(ISNUMBER(BF81),BF81,0)*BF86</f>
        <v>0</v>
      </c>
      <c r="BF52" s="118">
        <f>(IF(ISNUMBER(BF75),BF75,0)-IF(ISNUMBER(BF79),BF79,0)-IF(ISNUMBER(BF80),BF80,0))*IF(ISNUMBER(BF82),BF82,0)*BF87</f>
        <v>0</v>
      </c>
      <c r="BG52" s="524"/>
      <c r="BH52" s="116">
        <f>(BI52+BJ52)</f>
        <v>0</v>
      </c>
      <c r="BI52" s="117">
        <f>(IF(ISNUMBER(BJ68),BJ68,0)-IF(ISNUMBER(BJ75),BJ75,0)-IF(ISNUMBER(BJ78),BJ78,0))*IF(ISNUMBER(BJ81),BJ81,0)*BJ86</f>
        <v>0</v>
      </c>
      <c r="BJ52" s="118">
        <f>(IF(ISNUMBER(BJ75),BJ75,0)-IF(ISNUMBER(BJ79),BJ79,0)-IF(ISNUMBER(BJ80),BJ80,0))*IF(ISNUMBER(BJ82),BJ82,0)*BJ87</f>
        <v>0</v>
      </c>
      <c r="BK52" s="524"/>
      <c r="BL52" s="116">
        <f>(BM52+BN52)</f>
        <v>0</v>
      </c>
      <c r="BM52" s="117">
        <f>(IF(ISNUMBER(BN68),BN68,0)-IF(ISNUMBER(BN75),BN75,0)-IF(ISNUMBER(BN78),BN78,0))*IF(ISNUMBER(BN81),BN81,0)*BN86</f>
        <v>0</v>
      </c>
      <c r="BN52" s="118">
        <f>(IF(ISNUMBER(BN75),BN75,0)-IF(ISNUMBER(BN79),BN79,0)-IF(ISNUMBER(BN80),BN80,0))*IF(ISNUMBER(BN82),BN82,0)*BN87</f>
        <v>0</v>
      </c>
      <c r="BO52" s="524"/>
      <c r="BP52" s="116">
        <f>(BQ52+BR52)</f>
        <v>0</v>
      </c>
      <c r="BQ52" s="117">
        <f>(IF(ISNUMBER(BR68),BR68,0)-IF(ISNUMBER(BR75),BR75,0)-IF(ISNUMBER(BR78),BR78,0))*IF(ISNUMBER(BR81),BR81,0)*BR86</f>
        <v>0</v>
      </c>
      <c r="BR52" s="118">
        <f>(IF(ISNUMBER(BR75),BR75,0)-IF(ISNUMBER(BR79),BR79,0)-IF(ISNUMBER(BR80),BR80,0))*IF(ISNUMBER(BR82),BR82,0)*BR87</f>
        <v>0</v>
      </c>
      <c r="BS52" s="524"/>
      <c r="BT52" s="116">
        <f>(BU52+BV52)</f>
        <v>0</v>
      </c>
      <c r="BU52" s="117">
        <f>(IF(ISNUMBER(BV68),BV68,0)-IF(ISNUMBER(BV75),BV75,0)-IF(ISNUMBER(BV78),BV78,0))*IF(ISNUMBER(BV81),BV81,0)*BV86</f>
        <v>0</v>
      </c>
      <c r="BV52" s="118">
        <f>(IF(ISNUMBER(BV75),BV75,0)-IF(ISNUMBER(BV79),BV79,0)-IF(ISNUMBER(BV80),BV80,0))*IF(ISNUMBER(BV82),BV82,0)*BV87</f>
        <v>0</v>
      </c>
      <c r="BW52" s="524"/>
      <c r="BX52" s="116">
        <f>(BY52+BZ52)</f>
        <v>0</v>
      </c>
      <c r="BY52" s="117">
        <f>(IF(ISNUMBER(BZ68),BZ68,0)-IF(ISNUMBER(BZ75),BZ75,0)-IF(ISNUMBER(BZ78),BZ78,0))*IF(ISNUMBER(BZ81),BZ81,0)*BZ86</f>
        <v>0</v>
      </c>
      <c r="BZ52" s="118">
        <f>(IF(ISNUMBER(BZ75),BZ75,0)-IF(ISNUMBER(BZ79),BZ79,0)-IF(ISNUMBER(BZ80),BZ80,0))*IF(ISNUMBER(BZ82),BZ82,0)*BZ87</f>
        <v>0</v>
      </c>
      <c r="CA52" s="524"/>
      <c r="CB52" s="116">
        <f>(CC52+CD52)</f>
        <v>0</v>
      </c>
      <c r="CC52" s="117">
        <f>(IF(ISNUMBER(CD68),CD68,0)-IF(ISNUMBER(CD75),CD75,0)-IF(ISNUMBER(CD78),CD78,0))*IF(ISNUMBER(CD81),CD81,0)*CD86</f>
        <v>0</v>
      </c>
      <c r="CD52" s="118">
        <f>(IF(ISNUMBER(CD75),CD75,0)-IF(ISNUMBER(CD79),CD79,0)-IF(ISNUMBER(CD80),CD80,0))*IF(ISNUMBER(CD82),CD82,0)*CD87</f>
        <v>0</v>
      </c>
      <c r="CE52" s="524"/>
      <c r="CF52" s="116">
        <f>(CG52+CH52)</f>
        <v>0</v>
      </c>
      <c r="CG52" s="117">
        <f>(IF(ISNUMBER(CH68),CH68,0)-IF(ISNUMBER(CH75),CH75,0)-IF(ISNUMBER(CH78),CH78,0))*IF(ISNUMBER(CH81),CH81,0)*CH86</f>
        <v>0</v>
      </c>
      <c r="CH52" s="118">
        <f>(IF(ISNUMBER(CH75),CH75,0)-IF(ISNUMBER(CH79),CH79,0)-IF(ISNUMBER(CH80),CH80,0))*IF(ISNUMBER(CH82),CH82,0)*CH87</f>
        <v>0</v>
      </c>
      <c r="CI52" s="524"/>
      <c r="CJ52" s="116">
        <f>(CK52+CL52)</f>
        <v>0</v>
      </c>
      <c r="CK52" s="117">
        <f>(IF(ISNUMBER(CL68),CL68,0)-IF(ISNUMBER(CL75),CL75,0)-IF(ISNUMBER(CL78),CL78,0))*IF(ISNUMBER(CL81),CL81,0)*CL86</f>
        <v>0</v>
      </c>
      <c r="CL52" s="118">
        <f>(IF(ISNUMBER(CL75),CL75,0)-IF(ISNUMBER(CL79),CL79,0)-IF(ISNUMBER(CL80),CL80,0))*IF(ISNUMBER(CL82),CL82,0)*CL87</f>
        <v>0</v>
      </c>
      <c r="CM52" s="524"/>
      <c r="CN52" s="116">
        <f>(CO52+CP52)</f>
        <v>0</v>
      </c>
      <c r="CO52" s="117">
        <f>(IF(ISNUMBER(CP68),CP68,0)-IF(ISNUMBER(CP75),CP75,0)-IF(ISNUMBER(CP78),CP78,0))*IF(ISNUMBER(CP81),CP81,0)*CP86</f>
        <v>0</v>
      </c>
      <c r="CP52" s="118">
        <f>(IF(ISNUMBER(CP75),CP75,0)-IF(ISNUMBER(CP79),CP79,0)-IF(ISNUMBER(CP80),CP80,0))*IF(ISNUMBER(CP82),CP82,0)*CP87</f>
        <v>0</v>
      </c>
      <c r="CQ52" s="524"/>
      <c r="CR52" s="116">
        <f>(CS52+CT52)</f>
        <v>0</v>
      </c>
      <c r="CS52" s="117">
        <f>(IF(ISNUMBER(CT68),CT68,0)-IF(ISNUMBER(CT75),CT75,0)-IF(ISNUMBER(CT78),CT78,0))*IF(ISNUMBER(CT81),CT81,0)*CT86</f>
        <v>0</v>
      </c>
      <c r="CT52" s="118">
        <f>(IF(ISNUMBER(CT75),CT75,0)-IF(ISNUMBER(CT79),CT79,0)-IF(ISNUMBER(CT80),CT80,0))*IF(ISNUMBER(CT82),CT82,0)*CT87</f>
        <v>0</v>
      </c>
      <c r="CU52" s="524"/>
      <c r="CV52" s="116">
        <f>(CW52+CX52)</f>
        <v>0</v>
      </c>
      <c r="CW52" s="117">
        <f>(IF(ISNUMBER(CX68),CX68,0)-IF(ISNUMBER(CX75),CX75,0)-IF(ISNUMBER(CX78),CX78,0))*IF(ISNUMBER(CX81),CX81,0)*CX86</f>
        <v>0</v>
      </c>
      <c r="CX52" s="118">
        <f>(IF(ISNUMBER(CX75),CX75,0)-IF(ISNUMBER(CX79),CX79,0)-IF(ISNUMBER(CX80),CX80,0))*IF(ISNUMBER(CX82),CX82,0)*CX87</f>
        <v>0</v>
      </c>
      <c r="CY52" s="524"/>
      <c r="CZ52" s="116">
        <f>(DA52+DB52)</f>
        <v>0</v>
      </c>
      <c r="DA52" s="117">
        <f>(IF(ISNUMBER(DB68),DB68,0)-IF(ISNUMBER(DB75),DB75,0)-IF(ISNUMBER(DB78),DB78,0))*IF(ISNUMBER(DB81),DB81,0)*DB86</f>
        <v>0</v>
      </c>
      <c r="DB52" s="118">
        <f>(IF(ISNUMBER(DB75),DB75,0)-IF(ISNUMBER(DB79),DB79,0)-IF(ISNUMBER(DB80),DB80,0))*IF(ISNUMBER(DB82),DB82,0)*DB87</f>
        <v>0</v>
      </c>
      <c r="DC52" s="524"/>
      <c r="DD52" s="116">
        <f>(DE52+DF52)</f>
        <v>0</v>
      </c>
      <c r="DE52" s="117">
        <f>(IF(ISNUMBER(DF68),DF68,0)-IF(ISNUMBER(DF75),DF75,0)-IF(ISNUMBER(DF78),DF78,0))*IF(ISNUMBER(DF81),DF81,0)*DF86</f>
        <v>0</v>
      </c>
      <c r="DF52" s="118">
        <f>(IF(ISNUMBER(DF75),DF75,0)-IF(ISNUMBER(DF79),DF79,0)-IF(ISNUMBER(DF80),DF80,0))*IF(ISNUMBER(DF82),DF82,0)*DF87</f>
        <v>0</v>
      </c>
      <c r="DG52" s="524"/>
      <c r="DH52" s="116">
        <f>(DI52+DJ52)</f>
        <v>0</v>
      </c>
      <c r="DI52" s="117">
        <f>(IF(ISNUMBER(DJ68),DJ68,0)-IF(ISNUMBER(DJ75),DJ75,0)-IF(ISNUMBER(DJ78),DJ78,0))*IF(ISNUMBER(DJ81),DJ81,0)*DJ86</f>
        <v>0</v>
      </c>
      <c r="DJ52" s="118">
        <f>(IF(ISNUMBER(DJ75),DJ75,0)-IF(ISNUMBER(DJ79),DJ79,0)-IF(ISNUMBER(DJ80),DJ80,0))*IF(ISNUMBER(DJ82),DJ82,0)*DJ87</f>
        <v>0</v>
      </c>
      <c r="DK52" s="524"/>
      <c r="DL52" s="116">
        <f>(DM52+DN52)</f>
        <v>0</v>
      </c>
      <c r="DM52" s="117">
        <f>(IF(ISNUMBER(DN68),DN68,0)-IF(ISNUMBER(DN75),DN75,0)-IF(ISNUMBER(DN78),DN78,0))*IF(ISNUMBER(DN81),DN81,0)*DN86</f>
        <v>0</v>
      </c>
      <c r="DN52" s="118">
        <f>(IF(ISNUMBER(DN75),DN75,0)-IF(ISNUMBER(DN79),DN79,0)-IF(ISNUMBER(DN80),DN80,0))*IF(ISNUMBER(DN82),DN82,0)*DN87</f>
        <v>0</v>
      </c>
      <c r="DO52" s="524"/>
      <c r="DP52" s="116">
        <f>(DQ52+DR52)</f>
        <v>0</v>
      </c>
      <c r="DQ52" s="117">
        <f>(IF(ISNUMBER(DR68),DR68,0)-IF(ISNUMBER(DR75),DR75,0)-IF(ISNUMBER(DR78),DR78,0))*IF(ISNUMBER(DR81),DR81,0)*DR86</f>
        <v>0</v>
      </c>
      <c r="DR52" s="118">
        <f>(IF(ISNUMBER(DR75),DR75,0)-IF(ISNUMBER(DR79),DR79,0)-IF(ISNUMBER(DR80),DR80,0))*IF(ISNUMBER(DR82),DR82,0)*DR87</f>
        <v>0</v>
      </c>
      <c r="DS52" s="524"/>
      <c r="DT52" s="116">
        <f>(DU52+DV52)</f>
        <v>0</v>
      </c>
      <c r="DU52" s="117">
        <f>(IF(ISNUMBER(DV68),DV68,0)-IF(ISNUMBER(DV75),DV75,0)-IF(ISNUMBER(DV78),DV78,0))*IF(ISNUMBER(DV81),DV81,0)*DV86</f>
        <v>0</v>
      </c>
      <c r="DV52" s="118">
        <f>(IF(ISNUMBER(DV75),DV75,0)-IF(ISNUMBER(DV79),DV79,0)-IF(ISNUMBER(DV80),DV80,0))*IF(ISNUMBER(DV82),DV82,0)*DV87</f>
        <v>0</v>
      </c>
      <c r="DW52" s="524"/>
      <c r="DX52" s="116">
        <f>(DY52+DZ52)</f>
        <v>0</v>
      </c>
      <c r="DY52" s="117">
        <f>(IF(ISNUMBER(DZ68),DZ68,0)-IF(ISNUMBER(DZ75),DZ75,0)-IF(ISNUMBER(DZ78),DZ78,0))*IF(ISNUMBER(DZ81),DZ81,0)*DZ86</f>
        <v>0</v>
      </c>
      <c r="DZ52" s="118">
        <f>(IF(ISNUMBER(DZ75),DZ75,0)-IF(ISNUMBER(DZ79),DZ79,0)-IF(ISNUMBER(DZ80),DZ80,0))*IF(ISNUMBER(DZ82),DZ82,0)*DZ87</f>
        <v>0</v>
      </c>
      <c r="EA52" s="524"/>
      <c r="EB52" s="116">
        <f>(EC52+ED52)</f>
        <v>0</v>
      </c>
      <c r="EC52" s="117">
        <f>(IF(ISNUMBER(ED68),ED68,0)-IF(ISNUMBER(ED75),ED75,0)-IF(ISNUMBER(ED78),ED78,0))*IF(ISNUMBER(ED81),ED81,0)*ED86</f>
        <v>0</v>
      </c>
      <c r="ED52" s="118">
        <f>(IF(ISNUMBER(ED75),ED75,0)-IF(ISNUMBER(ED79),ED79,0)-IF(ISNUMBER(ED80),ED80,0))*IF(ISNUMBER(ED82),ED82,0)*ED87</f>
        <v>0</v>
      </c>
      <c r="EE52" s="524"/>
      <c r="EF52" s="116">
        <f>(EG52+EH52)</f>
        <v>0</v>
      </c>
      <c r="EG52" s="117">
        <f>(IF(ISNUMBER(EH68),EH68,0)-IF(ISNUMBER(EH75),EH75,0)-IF(ISNUMBER(EH78),EH78,0))*IF(ISNUMBER(EH81),EH81,0)*EH86</f>
        <v>0</v>
      </c>
      <c r="EH52" s="118">
        <f>(IF(ISNUMBER(EH75),EH75,0)-IF(ISNUMBER(EH79),EH79,0)-IF(ISNUMBER(EH80),EH80,0))*IF(ISNUMBER(EH82),EH82,0)*EH87</f>
        <v>0</v>
      </c>
      <c r="EI52" s="524"/>
      <c r="EJ52" s="116">
        <f>(EK52+EL52)</f>
        <v>0</v>
      </c>
      <c r="EK52" s="117">
        <f>(IF(ISNUMBER(EL68),EL68,0)-IF(ISNUMBER(EL75),EL75,0)-IF(ISNUMBER(EL78),EL78,0))*IF(ISNUMBER(EL81),EL81,0)*EL86</f>
        <v>0</v>
      </c>
      <c r="EL52" s="118">
        <f>(IF(ISNUMBER(EL75),EL75,0)-IF(ISNUMBER(EL79),EL79,0)-IF(ISNUMBER(EL80),EL80,0))*IF(ISNUMBER(EL82),EL82,0)*EL87</f>
        <v>0</v>
      </c>
      <c r="EM52" s="524"/>
      <c r="EN52" s="116">
        <f>(EO52+EP52)</f>
        <v>0</v>
      </c>
      <c r="EO52" s="117">
        <f>(IF(ISNUMBER(EP68),EP68,0)-IF(ISNUMBER(EP75),EP75,0)-IF(ISNUMBER(EP78),EP78,0))*IF(ISNUMBER(EP81),EP81,0)*EP86</f>
        <v>0</v>
      </c>
      <c r="EP52" s="118">
        <f>(IF(ISNUMBER(EP75),EP75,0)-IF(ISNUMBER(EP79),EP79,0)-IF(ISNUMBER(EP80),EP80,0))*IF(ISNUMBER(EP82),EP82,0)*EP87</f>
        <v>0</v>
      </c>
      <c r="EQ52" s="524"/>
      <c r="ER52" s="116">
        <f>(ES52+ET52)</f>
        <v>0</v>
      </c>
      <c r="ES52" s="117">
        <f>(IF(ISNUMBER(ET68),ET68,0)-IF(ISNUMBER(ET75),ET75,0)-IF(ISNUMBER(ET78),ET78,0))*IF(ISNUMBER(ET81),ET81,0)*ET86</f>
        <v>0</v>
      </c>
      <c r="ET52" s="118">
        <f>(IF(ISNUMBER(ET75),ET75,0)-IF(ISNUMBER(ET79),ET79,0)-IF(ISNUMBER(ET80),ET80,0))*IF(ISNUMBER(ET82),ET82,0)*ET87</f>
        <v>0</v>
      </c>
      <c r="EU52" s="524"/>
      <c r="EV52" s="116">
        <f>(EW52+EX52)</f>
        <v>0</v>
      </c>
      <c r="EW52" s="117">
        <f>(IF(ISNUMBER(EX68),EX68,0)-IF(ISNUMBER(EX75),EX75,0)-IF(ISNUMBER(EX78),EX78,0))*IF(ISNUMBER(EX81),EX81,0)*EX86</f>
        <v>0</v>
      </c>
      <c r="EX52" s="118">
        <f>(IF(ISNUMBER(EX75),EX75,0)-IF(ISNUMBER(EX79),EX79,0)-IF(ISNUMBER(EX80),EX80,0))*IF(ISNUMBER(EX82),EX82,0)*EX87</f>
        <v>0</v>
      </c>
      <c r="EY52" s="524"/>
      <c r="EZ52" s="116">
        <f>(FA52+FB52)</f>
        <v>0</v>
      </c>
      <c r="FA52" s="117">
        <f>(IF(ISNUMBER(FB68),FB68,0)-IF(ISNUMBER(FB75),FB75,0)-IF(ISNUMBER(FB78),FB78,0))*IF(ISNUMBER(FB81),FB81,0)*FB86</f>
        <v>0</v>
      </c>
      <c r="FB52" s="118">
        <f>(IF(ISNUMBER(FB75),FB75,0)-IF(ISNUMBER(FB79),FB79,0)-IF(ISNUMBER(FB80),FB80,0))*IF(ISNUMBER(FB82),FB82,0)*FB87</f>
        <v>0</v>
      </c>
      <c r="FC52" s="524"/>
      <c r="FD52" s="116">
        <f>(FE52+FF52)</f>
        <v>0</v>
      </c>
      <c r="FE52" s="117">
        <f>(IF(ISNUMBER(FF68),FF68,0)-IF(ISNUMBER(FF75),FF75,0)-IF(ISNUMBER(FF78),FF78,0))*IF(ISNUMBER(FF81),FF81,0)*FF86</f>
        <v>0</v>
      </c>
      <c r="FF52" s="118">
        <f>(IF(ISNUMBER(FF75),FF75,0)-IF(ISNUMBER(FF79),FF79,0)-IF(ISNUMBER(FF80),FF80,0))*IF(ISNUMBER(FF82),FF82,0)*FF87</f>
        <v>0</v>
      </c>
      <c r="FG52" s="524"/>
      <c r="FH52" s="116">
        <f>(FI52+FJ52)</f>
        <v>0</v>
      </c>
      <c r="FI52" s="117">
        <f>(IF(ISNUMBER(FJ68),FJ68,0)-IF(ISNUMBER(FJ75),FJ75,0)-IF(ISNUMBER(FJ78),FJ78,0))*IF(ISNUMBER(FJ81),FJ81,0)*FJ86</f>
        <v>0</v>
      </c>
      <c r="FJ52" s="118">
        <f>(IF(ISNUMBER(FJ75),FJ75,0)-IF(ISNUMBER(FJ79),FJ79,0)-IF(ISNUMBER(FJ80),FJ80,0))*IF(ISNUMBER(FJ82),FJ82,0)*FJ87</f>
        <v>0</v>
      </c>
      <c r="FK52" s="524"/>
      <c r="FL52" s="116">
        <f>(FM52+FN52)</f>
        <v>0</v>
      </c>
      <c r="FM52" s="117">
        <f>(IF(ISNUMBER(FN68),FN68,0)-IF(ISNUMBER(FN75),FN75,0)-IF(ISNUMBER(FN78),FN78,0))*IF(ISNUMBER(FN81),FN81,0)*FN86</f>
        <v>0</v>
      </c>
      <c r="FN52" s="118">
        <f>(IF(ISNUMBER(FN75),FN75,0)-IF(ISNUMBER(FN79),FN79,0)-IF(ISNUMBER(FN80),FN80,0))*IF(ISNUMBER(FN82),FN82,0)*FN87</f>
        <v>0</v>
      </c>
      <c r="FO52" s="524"/>
      <c r="FP52" s="116">
        <f>(FQ52+FR52)</f>
        <v>0</v>
      </c>
      <c r="FQ52" s="117">
        <f>(IF(ISNUMBER(FR68),FR68,0)-IF(ISNUMBER(FR75),FR75,0)-IF(ISNUMBER(FR78),FR78,0))*IF(ISNUMBER(FR81),FR81,0)*FR86</f>
        <v>0</v>
      </c>
      <c r="FR52" s="118">
        <f>(IF(ISNUMBER(FR75),FR75,0)-IF(ISNUMBER(FR79),FR79,0)-IF(ISNUMBER(FR80),FR80,0))*IF(ISNUMBER(FR82),FR82,0)*FR87</f>
        <v>0</v>
      </c>
      <c r="FS52" s="524"/>
      <c r="FT52" s="116">
        <f>(FU52+FV52)</f>
        <v>0</v>
      </c>
      <c r="FU52" s="117">
        <f>(IF(ISNUMBER(FV68),FV68,0)-IF(ISNUMBER(FV75),FV75,0)-IF(ISNUMBER(FV78),FV78,0))*IF(ISNUMBER(FV81),FV81,0)*FV86</f>
        <v>0</v>
      </c>
      <c r="FV52" s="118">
        <f>(IF(ISNUMBER(FV75),FV75,0)-IF(ISNUMBER(FV79),FV79,0)-IF(ISNUMBER(FV80),FV80,0))*IF(ISNUMBER(FV82),FV82,0)*FV87</f>
        <v>0</v>
      </c>
      <c r="FW52" s="524"/>
      <c r="FX52" s="116">
        <f>(FY52+FZ52)</f>
        <v>0</v>
      </c>
      <c r="FY52" s="117">
        <f>(IF(ISNUMBER(FZ68),FZ68,0)-IF(ISNUMBER(FZ75),FZ75,0)-IF(ISNUMBER(FZ78),FZ78,0))*IF(ISNUMBER(FZ81),FZ81,0)*FZ86</f>
        <v>0</v>
      </c>
      <c r="FZ52" s="118">
        <f>(IF(ISNUMBER(FZ75),FZ75,0)-IF(ISNUMBER(FZ79),FZ79,0)-IF(ISNUMBER(FZ80),FZ80,0))*IF(ISNUMBER(FZ82),FZ82,0)*FZ87</f>
        <v>0</v>
      </c>
      <c r="GA52" s="524"/>
      <c r="GB52" s="116">
        <f>(GC52+GD52)</f>
        <v>0</v>
      </c>
      <c r="GC52" s="117">
        <f>(IF(ISNUMBER(GD68),GD68,0)-IF(ISNUMBER(GD75),GD75,0)-IF(ISNUMBER(GD78),GD78,0))*IF(ISNUMBER(GD81),GD81,0)*GD86</f>
        <v>0</v>
      </c>
      <c r="GD52" s="118">
        <f>(IF(ISNUMBER(GD75),GD75,0)-IF(ISNUMBER(GD79),GD79,0)-IF(ISNUMBER(GD80),GD80,0))*IF(ISNUMBER(GD82),GD82,0)*GD87</f>
        <v>0</v>
      </c>
      <c r="GE52" s="524"/>
      <c r="GF52" s="116">
        <f>(GG52+GH52)</f>
        <v>0</v>
      </c>
      <c r="GG52" s="117">
        <f>(IF(ISNUMBER(GH68),GH68,0)-IF(ISNUMBER(GH75),GH75,0)-IF(ISNUMBER(GH78),GH78,0))*IF(ISNUMBER(GH81),GH81,0)*GH86</f>
        <v>0</v>
      </c>
      <c r="GH52" s="118">
        <f>(IF(ISNUMBER(GH75),GH75,0)-IF(ISNUMBER(GH79),GH79,0)-IF(ISNUMBER(GH80),GH80,0))*IF(ISNUMBER(GH82),GH82,0)*GH87</f>
        <v>0</v>
      </c>
      <c r="GI52" s="524"/>
      <c r="GJ52" s="116">
        <f>(GK52+GL52)</f>
        <v>0</v>
      </c>
      <c r="GK52" s="117">
        <f>(IF(ISNUMBER(GL68),GL68,0)-IF(ISNUMBER(GL75),GL75,0)-IF(ISNUMBER(GL78),GL78,0))*IF(ISNUMBER(GL81),GL81,0)*GL86</f>
        <v>0</v>
      </c>
      <c r="GL52" s="118">
        <f>(IF(ISNUMBER(GL75),GL75,0)-IF(ISNUMBER(GL79),GL79,0)-IF(ISNUMBER(GL80),GL80,0))*IF(ISNUMBER(GL82),GL82,0)*GL87</f>
        <v>0</v>
      </c>
      <c r="GM52" s="524"/>
      <c r="GN52" s="116">
        <f>(GO52+GP52)</f>
        <v>0</v>
      </c>
      <c r="GO52" s="117">
        <f>(IF(ISNUMBER(GP68),GP68,0)-IF(ISNUMBER(GP75),GP75,0)-IF(ISNUMBER(GP78),GP78,0))*IF(ISNUMBER(GP81),GP81,0)*GP86</f>
        <v>0</v>
      </c>
      <c r="GP52" s="118">
        <f>(IF(ISNUMBER(GP75),GP75,0)-IF(ISNUMBER(GP79),GP79,0)-IF(ISNUMBER(GP80),GP80,0))*IF(ISNUMBER(GP82),GP82,0)*GP87</f>
        <v>0</v>
      </c>
      <c r="GQ52" s="524"/>
      <c r="GR52" s="116">
        <f>(GS52+GT52)</f>
        <v>0</v>
      </c>
      <c r="GS52" s="117">
        <f>(IF(ISNUMBER(GT68),GT68,0)-IF(ISNUMBER(GT75),GT75,0)-IF(ISNUMBER(GT78),GT78,0))*IF(ISNUMBER(GT81),GT81,0)*GT86</f>
        <v>0</v>
      </c>
      <c r="GT52" s="118">
        <f>(IF(ISNUMBER(GT75),GT75,0)-IF(ISNUMBER(GT79),GT79,0)-IF(ISNUMBER(GT80),GT80,0))*IF(ISNUMBER(GT82),GT82,0)*GT87</f>
        <v>0</v>
      </c>
      <c r="GU52" s="524"/>
      <c r="GV52" s="116">
        <f>(GW52+GX52)</f>
        <v>0</v>
      </c>
      <c r="GW52" s="117">
        <f>(IF(ISNUMBER(GX68),GX68,0)-IF(ISNUMBER(GX75),GX75,0)-IF(ISNUMBER(GX78),GX78,0))*IF(ISNUMBER(GX81),GX81,0)*GX86</f>
        <v>0</v>
      </c>
      <c r="GX52" s="118">
        <f>(IF(ISNUMBER(GX75),GX75,0)-IF(ISNUMBER(GX79),GX79,0)-IF(ISNUMBER(GX80),GX80,0))*IF(ISNUMBER(GX82),GX82,0)*GX87</f>
        <v>0</v>
      </c>
      <c r="GY52" s="524"/>
      <c r="GZ52" s="116">
        <f>(HA52+HB52)</f>
        <v>0</v>
      </c>
      <c r="HA52" s="117">
        <f>(IF(ISNUMBER(HB68),HB68,0)-IF(ISNUMBER(HB75),HB75,0)-IF(ISNUMBER(HB78),HB78,0))*IF(ISNUMBER(HB81),HB81,0)*HB86</f>
        <v>0</v>
      </c>
      <c r="HB52" s="118">
        <f>(IF(ISNUMBER(HB75),HB75,0)-IF(ISNUMBER(HB79),HB79,0)-IF(ISNUMBER(HB80),HB80,0))*IF(ISNUMBER(HB82),HB82,0)*HB87</f>
        <v>0</v>
      </c>
      <c r="HC52" s="524"/>
      <c r="HD52" s="116">
        <f>(HE52+HF52)</f>
        <v>0</v>
      </c>
      <c r="HE52" s="117">
        <f>(IF(ISNUMBER(HF68),HF68,0)-IF(ISNUMBER(HF75),HF75,0)-IF(ISNUMBER(HF78),HF78,0))*IF(ISNUMBER(HF81),HF81,0)*HF86</f>
        <v>0</v>
      </c>
      <c r="HF52" s="118">
        <f>(IF(ISNUMBER(HF75),HF75,0)-IF(ISNUMBER(HF79),HF79,0)-IF(ISNUMBER(HF80),HF80,0))*IF(ISNUMBER(HF82),HF82,0)*HF87</f>
        <v>0</v>
      </c>
      <c r="HG52" s="524"/>
      <c r="HH52" s="116">
        <f>(HI52+HJ52)</f>
        <v>0</v>
      </c>
      <c r="HI52" s="117">
        <f>(IF(ISNUMBER(HJ68),HJ68,0)-IF(ISNUMBER(HJ75),HJ75,0)-IF(ISNUMBER(HJ78),HJ78,0))*IF(ISNUMBER(HJ81),HJ81,0)*HJ86</f>
        <v>0</v>
      </c>
      <c r="HJ52" s="118">
        <f>(IF(ISNUMBER(HJ75),HJ75,0)-IF(ISNUMBER(HJ79),HJ79,0)-IF(ISNUMBER(HJ80),HJ80,0))*IF(ISNUMBER(HJ82),HJ82,0)*HJ87</f>
        <v>0</v>
      </c>
      <c r="HK52" s="524"/>
      <c r="HL52" s="116">
        <f>(HM52+HN52)</f>
        <v>0</v>
      </c>
      <c r="HM52" s="117">
        <f>(IF(ISNUMBER(HN68),HN68,0)-IF(ISNUMBER(HN75),HN75,0)-IF(ISNUMBER(HN78),HN78,0))*IF(ISNUMBER(HN81),HN81,0)*HN86</f>
        <v>0</v>
      </c>
      <c r="HN52" s="118">
        <f>(IF(ISNUMBER(HN75),HN75,0)-IF(ISNUMBER(HN79),HN79,0)-IF(ISNUMBER(HN80),HN80,0))*IF(ISNUMBER(HN82),HN82,0)*HN87</f>
        <v>0</v>
      </c>
      <c r="HO52" s="524"/>
      <c r="HP52" s="116">
        <f>(HQ52+HR52)</f>
        <v>0</v>
      </c>
      <c r="HQ52" s="117">
        <f>(IF(ISNUMBER(HR68),HR68,0)-IF(ISNUMBER(HR75),HR75,0)-IF(ISNUMBER(HR78),HR78,0))*IF(ISNUMBER(HR81),HR81,0)*HR86</f>
        <v>0</v>
      </c>
      <c r="HR52" s="118">
        <f>(IF(ISNUMBER(HR75),HR75,0)-IF(ISNUMBER(HR79),HR79,0)-IF(ISNUMBER(HR80),HR80,0))*IF(ISNUMBER(HR82),HR82,0)*HR87</f>
        <v>0</v>
      </c>
      <c r="HS52" s="524"/>
      <c r="HT52" s="116">
        <f>(HU52+HV52)</f>
        <v>0</v>
      </c>
      <c r="HU52" s="117">
        <f>(IF(ISNUMBER(HV68),HV68,0)-IF(ISNUMBER(HV75),HV75,0)-IF(ISNUMBER(HV78),HV78,0))*IF(ISNUMBER(HV81),HV81,0)*HV86</f>
        <v>0</v>
      </c>
      <c r="HV52" s="118">
        <f>(IF(ISNUMBER(HV75),HV75,0)-IF(ISNUMBER(HV79),HV79,0)-IF(ISNUMBER(HV80),HV80,0))*IF(ISNUMBER(HV82),HV82,0)*HV87</f>
        <v>0</v>
      </c>
      <c r="HW52" s="524"/>
      <c r="HX52" s="116">
        <f>(HY52+HZ52)</f>
        <v>0</v>
      </c>
      <c r="HY52" s="117">
        <f>(IF(ISNUMBER(HZ68),HZ68,0)-IF(ISNUMBER(HZ75),HZ75,0)-IF(ISNUMBER(HZ78),HZ78,0))*IF(ISNUMBER(HZ81),HZ81,0)*HZ86</f>
        <v>0</v>
      </c>
      <c r="HZ52" s="118">
        <f>(IF(ISNUMBER(HZ75),HZ75,0)-IF(ISNUMBER(HZ79),HZ79,0)-IF(ISNUMBER(HZ80),HZ80,0))*IF(ISNUMBER(HZ82),HZ82,0)*HZ87</f>
        <v>0</v>
      </c>
      <c r="IA52" s="524"/>
      <c r="IB52" s="116">
        <f>(IC52+ID52)</f>
        <v>0</v>
      </c>
      <c r="IC52" s="117">
        <f>(IF(ISNUMBER(ID68),ID68,0)-IF(ISNUMBER(ID75),ID75,0)-IF(ISNUMBER(ID78),ID78,0))*IF(ISNUMBER(ID81),ID81,0)*ID86</f>
        <v>0</v>
      </c>
      <c r="ID52" s="118">
        <f>(IF(ISNUMBER(ID75),ID75,0)-IF(ISNUMBER(ID79),ID79,0)-IF(ISNUMBER(ID80),ID80,0))*IF(ISNUMBER(ID82),ID82,0)*ID87</f>
        <v>0</v>
      </c>
      <c r="IE52" s="524"/>
      <c r="IF52" s="116">
        <f>(IG52+IH52)</f>
        <v>0</v>
      </c>
      <c r="IG52" s="117">
        <f>(IF(ISNUMBER(IH68),IH68,0)-IF(ISNUMBER(IH75),IH75,0)-IF(ISNUMBER(IH78),IH78,0))*IF(ISNUMBER(IH81),IH81,0)*IH86</f>
        <v>0</v>
      </c>
      <c r="IH52" s="118">
        <f>(IF(ISNUMBER(IH75),IH75,0)-IF(ISNUMBER(IH79),IH79,0)-IF(ISNUMBER(IH80),IH80,0))*IF(ISNUMBER(IH82),IH82,0)*IH87</f>
        <v>0</v>
      </c>
      <c r="II52" s="524"/>
      <c r="IJ52" s="116">
        <f>(IK52+IL52)</f>
        <v>0</v>
      </c>
      <c r="IK52" s="117">
        <f>(IF(ISNUMBER(IL68),IL68,0)-IF(ISNUMBER(IL75),IL75,0)-IF(ISNUMBER(IL78),IL78,0))*IF(ISNUMBER(IL81),IL81,0)*IL86</f>
        <v>0</v>
      </c>
      <c r="IL52" s="118">
        <f>(IF(ISNUMBER(IL75),IL75,0)-IF(ISNUMBER(IL79),IL79,0)-IF(ISNUMBER(IL80),IL80,0))*IF(ISNUMBER(IL82),IL82,0)*IL87</f>
        <v>0</v>
      </c>
      <c r="IM52" s="524"/>
      <c r="IN52" s="116">
        <f>(IO52+IP52)</f>
        <v>0</v>
      </c>
      <c r="IO52" s="117">
        <f>(IF(ISNUMBER(IP68),IP68,0)-IF(ISNUMBER(IP75),IP75,0)-IF(ISNUMBER(IP78),IP78,0))*IF(ISNUMBER(IP81),IP81,0)*IP86</f>
        <v>0</v>
      </c>
      <c r="IP52" s="118">
        <f>(IF(ISNUMBER(IP75),IP75,0)-IF(ISNUMBER(IP79),IP79,0)-IF(ISNUMBER(IP80),IP80,0))*IF(ISNUMBER(IP82),IP82,0)*IP87</f>
        <v>0</v>
      </c>
      <c r="IQ52" s="524"/>
      <c r="IR52" s="116">
        <f>(IS52+IT52)</f>
        <v>0</v>
      </c>
      <c r="IS52" s="117">
        <f>(IF(ISNUMBER(IT68),IT68,0)-IF(ISNUMBER(IT75),IT75,0)-IF(ISNUMBER(IT78),IT78,0))*IF(ISNUMBER(IT81),IT81,0)*IT86</f>
        <v>0</v>
      </c>
      <c r="IT52" s="118">
        <f>(IF(ISNUMBER(IT75),IT75,0)-IF(ISNUMBER(IT79),IT79,0)-IF(ISNUMBER(IT80),IT80,0))*IF(ISNUMBER(IT82),IT82,0)*IT87</f>
        <v>0</v>
      </c>
      <c r="IU52" s="524"/>
      <c r="IV52" s="116">
        <f>(IW52+IX52)</f>
        <v>0</v>
      </c>
      <c r="IW52" s="117">
        <f>(IF(ISNUMBER(IX68),IX68,0)-IF(ISNUMBER(IX75),IX75,0)-IF(ISNUMBER(IX78),IX78,0))*IF(ISNUMBER(IX81),IX81,0)*IX86</f>
        <v>0</v>
      </c>
      <c r="IX52" s="118">
        <f>(IF(ISNUMBER(IX75),IX75,0)-IF(ISNUMBER(IX79),IX79,0)-IF(ISNUMBER(IX80),IX80,0))*IF(ISNUMBER(IX82),IX82,0)*IX87</f>
        <v>0</v>
      </c>
    </row>
    <row r="53" spans="1:258" ht="30.2" hidden="1" customHeight="1" x14ac:dyDescent="0.25">
      <c r="A53" s="370"/>
      <c r="B53" s="370"/>
      <c r="C53" s="370"/>
      <c r="D53" s="370"/>
      <c r="E53" s="304"/>
      <c r="F53" s="276"/>
      <c r="G53" s="354"/>
      <c r="H53" s="120"/>
      <c r="I53" s="121"/>
      <c r="J53" s="122"/>
      <c r="K53" s="312"/>
      <c r="L53" s="120"/>
      <c r="M53" s="121"/>
      <c r="N53" s="122"/>
      <c r="O53" s="312"/>
      <c r="P53" s="120"/>
      <c r="Q53" s="121"/>
      <c r="R53" s="122"/>
      <c r="S53" s="312"/>
      <c r="T53" s="120"/>
      <c r="U53" s="121"/>
      <c r="V53" s="122"/>
      <c r="W53" s="312"/>
      <c r="X53" s="120"/>
      <c r="Y53" s="121"/>
      <c r="Z53" s="122"/>
      <c r="AA53" s="312"/>
      <c r="AB53" s="120"/>
      <c r="AC53" s="121"/>
      <c r="AD53" s="122"/>
      <c r="AE53" s="312"/>
      <c r="AF53" s="120"/>
      <c r="AG53" s="121"/>
      <c r="AH53" s="122"/>
      <c r="AI53" s="312"/>
      <c r="AJ53" s="120"/>
      <c r="AK53" s="121"/>
      <c r="AL53" s="122"/>
      <c r="AM53" s="312"/>
      <c r="AN53" s="120"/>
      <c r="AO53" s="121"/>
      <c r="AP53" s="122"/>
      <c r="AQ53" s="312"/>
      <c r="AR53" s="120"/>
      <c r="AS53" s="121"/>
      <c r="AT53" s="122"/>
      <c r="AU53" s="312"/>
      <c r="AV53" s="120"/>
      <c r="AW53" s="121"/>
      <c r="AX53" s="122"/>
      <c r="AY53" s="312"/>
      <c r="AZ53" s="120"/>
      <c r="BA53" s="121"/>
      <c r="BB53" s="122"/>
      <c r="BC53" s="312"/>
      <c r="BD53" s="120"/>
      <c r="BE53" s="121"/>
      <c r="BF53" s="122"/>
      <c r="BG53" s="312"/>
      <c r="BH53" s="120"/>
      <c r="BI53" s="121"/>
      <c r="BJ53" s="122"/>
      <c r="BK53" s="312"/>
      <c r="BL53" s="120"/>
      <c r="BM53" s="121"/>
      <c r="BN53" s="122"/>
      <c r="BO53" s="312"/>
      <c r="BP53" s="120"/>
      <c r="BQ53" s="121"/>
      <c r="BR53" s="122"/>
      <c r="BS53" s="312"/>
      <c r="BT53" s="120"/>
      <c r="BU53" s="121"/>
      <c r="BV53" s="122"/>
      <c r="BW53" s="312"/>
      <c r="BX53" s="120"/>
      <c r="BY53" s="121"/>
      <c r="BZ53" s="122"/>
      <c r="CA53" s="312"/>
      <c r="CB53" s="120"/>
      <c r="CC53" s="121"/>
      <c r="CD53" s="122"/>
      <c r="CE53" s="312"/>
      <c r="CF53" s="120"/>
      <c r="CG53" s="121"/>
      <c r="CH53" s="122"/>
      <c r="CI53" s="312"/>
      <c r="CJ53" s="120"/>
      <c r="CK53" s="121"/>
      <c r="CL53" s="122"/>
      <c r="CM53" s="312"/>
      <c r="CN53" s="120"/>
      <c r="CO53" s="121"/>
      <c r="CP53" s="122"/>
      <c r="CQ53" s="312"/>
      <c r="CR53" s="120"/>
      <c r="CS53" s="121"/>
      <c r="CT53" s="122"/>
      <c r="CU53" s="312"/>
      <c r="CV53" s="120"/>
      <c r="CW53" s="121"/>
      <c r="CX53" s="122"/>
      <c r="CY53" s="312"/>
      <c r="CZ53" s="120"/>
      <c r="DA53" s="121"/>
      <c r="DB53" s="122"/>
      <c r="DC53" s="312"/>
      <c r="DD53" s="120"/>
      <c r="DE53" s="121"/>
      <c r="DF53" s="122"/>
      <c r="DG53" s="312"/>
      <c r="DH53" s="120"/>
      <c r="DI53" s="121"/>
      <c r="DJ53" s="122"/>
      <c r="DK53" s="312"/>
      <c r="DL53" s="120"/>
      <c r="DM53" s="121"/>
      <c r="DN53" s="122"/>
      <c r="DO53" s="312"/>
      <c r="DP53" s="120"/>
      <c r="DQ53" s="121"/>
      <c r="DR53" s="122"/>
      <c r="DS53" s="312"/>
      <c r="DT53" s="120"/>
      <c r="DU53" s="121"/>
      <c r="DV53" s="122"/>
      <c r="DW53" s="312"/>
      <c r="DX53" s="120"/>
      <c r="DY53" s="121"/>
      <c r="DZ53" s="122"/>
      <c r="EA53" s="312"/>
      <c r="EB53" s="120"/>
      <c r="EC53" s="121"/>
      <c r="ED53" s="122"/>
      <c r="EE53" s="312"/>
      <c r="EF53" s="120"/>
      <c r="EG53" s="121"/>
      <c r="EH53" s="122"/>
      <c r="EI53" s="312"/>
      <c r="EJ53" s="120"/>
      <c r="EK53" s="121"/>
      <c r="EL53" s="122"/>
      <c r="EM53" s="312"/>
      <c r="EN53" s="120"/>
      <c r="EO53" s="121"/>
      <c r="EP53" s="122"/>
      <c r="EQ53" s="312"/>
      <c r="ER53" s="120"/>
      <c r="ES53" s="121"/>
      <c r="ET53" s="122"/>
      <c r="EU53" s="312"/>
      <c r="EV53" s="120"/>
      <c r="EW53" s="121"/>
      <c r="EX53" s="122"/>
      <c r="EY53" s="312"/>
      <c r="EZ53" s="120"/>
      <c r="FA53" s="121"/>
      <c r="FB53" s="122"/>
      <c r="FC53" s="312"/>
      <c r="FD53" s="120"/>
      <c r="FE53" s="121"/>
      <c r="FF53" s="122"/>
      <c r="FG53" s="312"/>
      <c r="FH53" s="120"/>
      <c r="FI53" s="121"/>
      <c r="FJ53" s="122"/>
      <c r="FK53" s="312"/>
      <c r="FL53" s="120"/>
      <c r="FM53" s="121"/>
      <c r="FN53" s="122"/>
      <c r="FO53" s="312"/>
      <c r="FP53" s="120"/>
      <c r="FQ53" s="121"/>
      <c r="FR53" s="122"/>
      <c r="FS53" s="312"/>
      <c r="FT53" s="120"/>
      <c r="FU53" s="121"/>
      <c r="FV53" s="122"/>
      <c r="FW53" s="312"/>
      <c r="FX53" s="120"/>
      <c r="FY53" s="121"/>
      <c r="FZ53" s="122"/>
      <c r="GA53" s="312"/>
      <c r="GB53" s="120"/>
      <c r="GC53" s="121"/>
      <c r="GD53" s="122"/>
      <c r="GE53" s="312"/>
      <c r="GF53" s="120"/>
      <c r="GG53" s="121"/>
      <c r="GH53" s="122"/>
      <c r="GI53" s="312"/>
      <c r="GJ53" s="120"/>
      <c r="GK53" s="121"/>
      <c r="GL53" s="122"/>
      <c r="GM53" s="312"/>
      <c r="GN53" s="120"/>
      <c r="GO53" s="121"/>
      <c r="GP53" s="122"/>
      <c r="GQ53" s="312"/>
      <c r="GR53" s="120"/>
      <c r="GS53" s="121"/>
      <c r="GT53" s="122"/>
      <c r="GU53" s="312"/>
      <c r="GV53" s="120"/>
      <c r="GW53" s="121"/>
      <c r="GX53" s="122"/>
      <c r="GY53" s="312"/>
      <c r="GZ53" s="120"/>
      <c r="HA53" s="121"/>
      <c r="HB53" s="122"/>
      <c r="HC53" s="312"/>
      <c r="HD53" s="120"/>
      <c r="HE53" s="121"/>
      <c r="HF53" s="122"/>
      <c r="HG53" s="312"/>
      <c r="HH53" s="120"/>
      <c r="HI53" s="121"/>
      <c r="HJ53" s="122"/>
      <c r="HK53" s="312"/>
      <c r="HL53" s="120"/>
      <c r="HM53" s="121"/>
      <c r="HN53" s="122"/>
      <c r="HO53" s="312"/>
      <c r="HP53" s="120"/>
      <c r="HQ53" s="121"/>
      <c r="HR53" s="122"/>
      <c r="HS53" s="312"/>
      <c r="HT53" s="120"/>
      <c r="HU53" s="121"/>
      <c r="HV53" s="122"/>
      <c r="HW53" s="312"/>
      <c r="HX53" s="120"/>
      <c r="HY53" s="121"/>
      <c r="HZ53" s="122"/>
      <c r="IA53" s="312"/>
      <c r="IB53" s="120"/>
      <c r="IC53" s="121"/>
      <c r="ID53" s="122"/>
      <c r="IE53" s="312"/>
      <c r="IF53" s="120"/>
      <c r="IG53" s="121"/>
      <c r="IH53" s="122"/>
      <c r="II53" s="312"/>
      <c r="IJ53" s="120"/>
      <c r="IK53" s="121"/>
      <c r="IL53" s="122"/>
      <c r="IM53" s="312"/>
      <c r="IN53" s="120"/>
      <c r="IO53" s="121"/>
      <c r="IP53" s="122"/>
      <c r="IQ53" s="312"/>
      <c r="IR53" s="120"/>
      <c r="IS53" s="121"/>
      <c r="IT53" s="122"/>
      <c r="IU53" s="312"/>
      <c r="IV53" s="120"/>
      <c r="IW53" s="121"/>
      <c r="IX53" s="122"/>
    </row>
    <row r="54" spans="1:258" ht="30.2" hidden="1" customHeight="1" x14ac:dyDescent="0.35">
      <c r="A54" s="370"/>
      <c r="B54" s="370"/>
      <c r="C54" s="370"/>
      <c r="D54" s="370"/>
      <c r="E54" s="304"/>
      <c r="F54" s="276"/>
      <c r="G54" s="355" t="s">
        <v>228</v>
      </c>
      <c r="H54" s="116">
        <f>IF(I64=1,IF(ISERROR(H56/H52),H52,IF(H56/H52&lt;=0.75,H52,H56*1/0.75)),H52)</f>
        <v>0</v>
      </c>
      <c r="I54" s="124" t="s">
        <v>182</v>
      </c>
      <c r="J54" s="125"/>
      <c r="K54" s="123" t="s">
        <v>228</v>
      </c>
      <c r="L54" s="116">
        <f>IF(M64=1,IF(ISERROR(L56/L52),L52,IF(L56/L52&lt;=0.75,L52,L56*1/0.75)),L52)</f>
        <v>0</v>
      </c>
      <c r="M54" s="124" t="s">
        <v>182</v>
      </c>
      <c r="N54" s="125"/>
      <c r="O54" s="123" t="s">
        <v>228</v>
      </c>
      <c r="P54" s="116">
        <f>IF(Q64=1,IF(ISERROR(P56/P52),P52,IF(P56/P52&lt;=0.75,P52,P56*1/0.75)),P52)</f>
        <v>0</v>
      </c>
      <c r="Q54" s="124" t="s">
        <v>182</v>
      </c>
      <c r="R54" s="125"/>
      <c r="S54" s="123" t="s">
        <v>228</v>
      </c>
      <c r="T54" s="116">
        <f>IF(U64=1,IF(ISERROR(T56/T52),T52,IF(T56/T52&lt;=0.75,T52,T56*1/0.75)),T52)</f>
        <v>0</v>
      </c>
      <c r="U54" s="124" t="s">
        <v>182</v>
      </c>
      <c r="V54" s="125"/>
      <c r="W54" s="123" t="s">
        <v>228</v>
      </c>
      <c r="X54" s="116">
        <f>IF(Y64=1,IF(ISERROR(X56/X52),X52,IF(X56/X52&lt;=0.75,X52,X56*1/0.75)),X52)</f>
        <v>0</v>
      </c>
      <c r="Y54" s="124" t="s">
        <v>182</v>
      </c>
      <c r="Z54" s="125"/>
      <c r="AA54" s="123" t="s">
        <v>228</v>
      </c>
      <c r="AB54" s="116">
        <f>IF(AC64=1,IF(ISERROR(AB56/AB52),AB52,IF(AB56/AB52&lt;=0.75,AB52,AB56*1/0.75)),AB52)</f>
        <v>0</v>
      </c>
      <c r="AC54" s="124" t="s">
        <v>182</v>
      </c>
      <c r="AD54" s="125"/>
      <c r="AE54" s="123" t="s">
        <v>228</v>
      </c>
      <c r="AF54" s="116">
        <f>IF(AG64=1,IF(ISERROR(AF56/AF52),AF52,IF(AF56/AF52&lt;=0.75,AF52,AF56*1/0.75)),AF52)</f>
        <v>0</v>
      </c>
      <c r="AG54" s="124" t="s">
        <v>182</v>
      </c>
      <c r="AH54" s="125"/>
      <c r="AI54" s="123" t="s">
        <v>228</v>
      </c>
      <c r="AJ54" s="116">
        <f>IF(AK64=1,IF(ISERROR(AJ56/AJ52),AJ52,IF(AJ56/AJ52&lt;=0.75,AJ52,AJ56*1/0.75)),AJ52)</f>
        <v>0</v>
      </c>
      <c r="AK54" s="124" t="s">
        <v>182</v>
      </c>
      <c r="AL54" s="125"/>
      <c r="AM54" s="123" t="s">
        <v>228</v>
      </c>
      <c r="AN54" s="116">
        <f>IF(AO64=1,IF(ISERROR(AN56/AN52),AN52,IF(AN56/AN52&lt;=0.75,AN52,AN56*1/0.75)),AN52)</f>
        <v>0</v>
      </c>
      <c r="AO54" s="124" t="s">
        <v>182</v>
      </c>
      <c r="AP54" s="125"/>
      <c r="AQ54" s="123" t="s">
        <v>228</v>
      </c>
      <c r="AR54" s="116">
        <f>IF(AS64=1,IF(ISERROR(AR56/AR52),AR52,IF(AR56/AR52&lt;=0.75,AR52,AR56*1/0.75)),AR52)</f>
        <v>0</v>
      </c>
      <c r="AS54" s="124" t="s">
        <v>182</v>
      </c>
      <c r="AT54" s="125"/>
      <c r="AU54" s="123" t="s">
        <v>228</v>
      </c>
      <c r="AV54" s="116">
        <f>IF(AW64=1,IF(ISERROR(AV56/AV52),AV52,IF(AV56/AV52&lt;=0.75,AV52,AV56*1/0.75)),AV52)</f>
        <v>0</v>
      </c>
      <c r="AW54" s="124" t="s">
        <v>182</v>
      </c>
      <c r="AX54" s="125"/>
      <c r="AY54" s="123" t="s">
        <v>228</v>
      </c>
      <c r="AZ54" s="116">
        <f>IF(BA64=1,IF(ISERROR(AZ56/AZ52),AZ52,IF(AZ56/AZ52&lt;=0.75,AZ52,AZ56*1/0.75)),AZ52)</f>
        <v>0</v>
      </c>
      <c r="BA54" s="124" t="s">
        <v>182</v>
      </c>
      <c r="BB54" s="125"/>
      <c r="BC54" s="123" t="s">
        <v>228</v>
      </c>
      <c r="BD54" s="116">
        <f>IF(BE64=1,IF(ISERROR(BD56/BD52),BD52,IF(BD56/BD52&lt;=0.75,BD52,BD56*1/0.75)),BD52)</f>
        <v>0</v>
      </c>
      <c r="BE54" s="124" t="s">
        <v>182</v>
      </c>
      <c r="BF54" s="125"/>
      <c r="BG54" s="123" t="s">
        <v>228</v>
      </c>
      <c r="BH54" s="116">
        <f>IF(BI64=1,IF(ISERROR(BH56/BH52),BH52,IF(BH56/BH52&lt;=0.75,BH52,BH56*1/0.75)),BH52)</f>
        <v>0</v>
      </c>
      <c r="BI54" s="124" t="s">
        <v>182</v>
      </c>
      <c r="BJ54" s="125"/>
      <c r="BK54" s="123" t="s">
        <v>228</v>
      </c>
      <c r="BL54" s="116">
        <f>IF(BM64=1,IF(ISERROR(BL56/BL52),BL52,IF(BL56/BL52&lt;=0.75,BL52,BL56*1/0.75)),BL52)</f>
        <v>0</v>
      </c>
      <c r="BM54" s="124" t="s">
        <v>182</v>
      </c>
      <c r="BN54" s="125"/>
      <c r="BO54" s="123" t="s">
        <v>228</v>
      </c>
      <c r="BP54" s="116">
        <f>IF(BQ64=1,IF(ISERROR(BP56/BP52),BP52,IF(BP56/BP52&lt;=0.75,BP52,BP56*1/0.75)),BP52)</f>
        <v>0</v>
      </c>
      <c r="BQ54" s="124" t="s">
        <v>182</v>
      </c>
      <c r="BR54" s="125"/>
      <c r="BS54" s="123" t="s">
        <v>228</v>
      </c>
      <c r="BT54" s="116">
        <f>IF(BU64=1,IF(ISERROR(BT56/BT52),BT52,IF(BT56/BT52&lt;=0.75,BT52,BT56*1/0.75)),BT52)</f>
        <v>0</v>
      </c>
      <c r="BU54" s="124" t="s">
        <v>182</v>
      </c>
      <c r="BV54" s="125"/>
      <c r="BW54" s="123" t="s">
        <v>228</v>
      </c>
      <c r="BX54" s="116">
        <f>IF(BY64=1,IF(ISERROR(BX56/BX52),BX52,IF(BX56/BX52&lt;=0.75,BX52,BX56*1/0.75)),BX52)</f>
        <v>0</v>
      </c>
      <c r="BY54" s="124" t="s">
        <v>182</v>
      </c>
      <c r="BZ54" s="125"/>
      <c r="CA54" s="123" t="s">
        <v>228</v>
      </c>
      <c r="CB54" s="116">
        <f>IF(CC64=1,IF(ISERROR(CB56/CB52),CB52,IF(CB56/CB52&lt;=0.75,CB52,CB56*1/0.75)),CB52)</f>
        <v>0</v>
      </c>
      <c r="CC54" s="124" t="s">
        <v>182</v>
      </c>
      <c r="CD54" s="125"/>
      <c r="CE54" s="123" t="s">
        <v>228</v>
      </c>
      <c r="CF54" s="116">
        <f>IF(CG64=1,IF(ISERROR(CF56/CF52),CF52,IF(CF56/CF52&lt;=0.75,CF52,CF56*1/0.75)),CF52)</f>
        <v>0</v>
      </c>
      <c r="CG54" s="124" t="s">
        <v>182</v>
      </c>
      <c r="CH54" s="125"/>
      <c r="CI54" s="123" t="s">
        <v>228</v>
      </c>
      <c r="CJ54" s="116">
        <f>IF(CK64=1,IF(ISERROR(CJ56/CJ52),CJ52,IF(CJ56/CJ52&lt;=0.75,CJ52,CJ56*1/0.75)),CJ52)</f>
        <v>0</v>
      </c>
      <c r="CK54" s="124" t="s">
        <v>182</v>
      </c>
      <c r="CL54" s="125"/>
      <c r="CM54" s="123" t="s">
        <v>228</v>
      </c>
      <c r="CN54" s="116">
        <f>IF(CO64=1,IF(ISERROR(CN56/CN52),CN52,IF(CN56/CN52&lt;=0.75,CN52,CN56*1/0.75)),CN52)</f>
        <v>0</v>
      </c>
      <c r="CO54" s="124" t="s">
        <v>182</v>
      </c>
      <c r="CP54" s="125"/>
      <c r="CQ54" s="123" t="s">
        <v>228</v>
      </c>
      <c r="CR54" s="116">
        <f>IF(CS64=1,IF(ISERROR(CR56/CR52),CR52,IF(CR56/CR52&lt;=0.75,CR52,CR56*1/0.75)),CR52)</f>
        <v>0</v>
      </c>
      <c r="CS54" s="124" t="s">
        <v>182</v>
      </c>
      <c r="CT54" s="125"/>
      <c r="CU54" s="123" t="s">
        <v>228</v>
      </c>
      <c r="CV54" s="116">
        <f>IF(CW64=1,IF(ISERROR(CV56/CV52),CV52,IF(CV56/CV52&lt;=0.75,CV52,CV56*1/0.75)),CV52)</f>
        <v>0</v>
      </c>
      <c r="CW54" s="124" t="s">
        <v>182</v>
      </c>
      <c r="CX54" s="125"/>
      <c r="CY54" s="123" t="s">
        <v>228</v>
      </c>
      <c r="CZ54" s="116">
        <f>IF(DA64=1,IF(ISERROR(CZ56/CZ52),CZ52,IF(CZ56/CZ52&lt;=0.75,CZ52,CZ56*1/0.75)),CZ52)</f>
        <v>0</v>
      </c>
      <c r="DA54" s="124" t="s">
        <v>182</v>
      </c>
      <c r="DB54" s="125"/>
      <c r="DC54" s="123" t="s">
        <v>228</v>
      </c>
      <c r="DD54" s="116">
        <f>IF(DE64=1,IF(ISERROR(DD56/DD52),DD52,IF(DD56/DD52&lt;=0.75,DD52,DD56*1/0.75)),DD52)</f>
        <v>0</v>
      </c>
      <c r="DE54" s="124" t="s">
        <v>182</v>
      </c>
      <c r="DF54" s="125"/>
      <c r="DG54" s="123" t="s">
        <v>228</v>
      </c>
      <c r="DH54" s="116">
        <f>IF(DI64=1,IF(ISERROR(DH56/DH52),DH52,IF(DH56/DH52&lt;=0.75,DH52,DH56*1/0.75)),DH52)</f>
        <v>0</v>
      </c>
      <c r="DI54" s="124" t="s">
        <v>182</v>
      </c>
      <c r="DJ54" s="125"/>
      <c r="DK54" s="123" t="s">
        <v>228</v>
      </c>
      <c r="DL54" s="116">
        <f>IF(DM64=1,IF(ISERROR(DL56/DL52),DL52,IF(DL56/DL52&lt;=0.75,DL52,DL56*1/0.75)),DL52)</f>
        <v>0</v>
      </c>
      <c r="DM54" s="124" t="s">
        <v>182</v>
      </c>
      <c r="DN54" s="125"/>
      <c r="DO54" s="123" t="s">
        <v>228</v>
      </c>
      <c r="DP54" s="116">
        <f>IF(DQ64=1,IF(ISERROR(DP56/DP52),DP52,IF(DP56/DP52&lt;=0.75,DP52,DP56*1/0.75)),DP52)</f>
        <v>0</v>
      </c>
      <c r="DQ54" s="124" t="s">
        <v>182</v>
      </c>
      <c r="DR54" s="125"/>
      <c r="DS54" s="123" t="s">
        <v>228</v>
      </c>
      <c r="DT54" s="116">
        <f>IF(DU64=1,IF(ISERROR(DT56/DT52),DT52,IF(DT56/DT52&lt;=0.75,DT52,DT56*1/0.75)),DT52)</f>
        <v>0</v>
      </c>
      <c r="DU54" s="124" t="s">
        <v>182</v>
      </c>
      <c r="DV54" s="125"/>
      <c r="DW54" s="123" t="s">
        <v>228</v>
      </c>
      <c r="DX54" s="116">
        <f>IF(DY64=1,IF(ISERROR(DX56/DX52),DX52,IF(DX56/DX52&lt;=0.75,DX52,DX56*1/0.75)),DX52)</f>
        <v>0</v>
      </c>
      <c r="DY54" s="124" t="s">
        <v>182</v>
      </c>
      <c r="DZ54" s="125"/>
      <c r="EA54" s="123" t="s">
        <v>228</v>
      </c>
      <c r="EB54" s="116">
        <f>IF(EC64=1,IF(ISERROR(EB56/EB52),EB52,IF(EB56/EB52&lt;=0.75,EB52,EB56*1/0.75)),EB52)</f>
        <v>0</v>
      </c>
      <c r="EC54" s="124" t="s">
        <v>182</v>
      </c>
      <c r="ED54" s="125"/>
      <c r="EE54" s="123" t="s">
        <v>228</v>
      </c>
      <c r="EF54" s="116">
        <f>IF(EG64=1,IF(ISERROR(EF56/EF52),EF52,IF(EF56/EF52&lt;=0.75,EF52,EF56*1/0.75)),EF52)</f>
        <v>0</v>
      </c>
      <c r="EG54" s="124" t="s">
        <v>182</v>
      </c>
      <c r="EH54" s="125"/>
      <c r="EI54" s="123" t="s">
        <v>228</v>
      </c>
      <c r="EJ54" s="116">
        <f>IF(EK64=1,IF(ISERROR(EJ56/EJ52),EJ52,IF(EJ56/EJ52&lt;=0.75,EJ52,EJ56*1/0.75)),EJ52)</f>
        <v>0</v>
      </c>
      <c r="EK54" s="124" t="s">
        <v>182</v>
      </c>
      <c r="EL54" s="125"/>
      <c r="EM54" s="123" t="s">
        <v>228</v>
      </c>
      <c r="EN54" s="116">
        <f>IF(EO64=1,IF(ISERROR(EN56/EN52),EN52,IF(EN56/EN52&lt;=0.75,EN52,EN56*1/0.75)),EN52)</f>
        <v>0</v>
      </c>
      <c r="EO54" s="124" t="s">
        <v>182</v>
      </c>
      <c r="EP54" s="125"/>
      <c r="EQ54" s="123" t="s">
        <v>228</v>
      </c>
      <c r="ER54" s="116">
        <f>IF(ES64=1,IF(ISERROR(ER56/ER52),ER52,IF(ER56/ER52&lt;=0.75,ER52,ER56*1/0.75)),ER52)</f>
        <v>0</v>
      </c>
      <c r="ES54" s="124" t="s">
        <v>182</v>
      </c>
      <c r="ET54" s="125"/>
      <c r="EU54" s="123" t="s">
        <v>228</v>
      </c>
      <c r="EV54" s="116">
        <f>IF(EW64=1,IF(ISERROR(EV56/EV52),EV52,IF(EV56/EV52&lt;=0.75,EV52,EV56*1/0.75)),EV52)</f>
        <v>0</v>
      </c>
      <c r="EW54" s="124" t="s">
        <v>182</v>
      </c>
      <c r="EX54" s="125"/>
      <c r="EY54" s="123" t="s">
        <v>228</v>
      </c>
      <c r="EZ54" s="116">
        <f>IF(FA64=1,IF(ISERROR(EZ56/EZ52),EZ52,IF(EZ56/EZ52&lt;=0.75,EZ52,EZ56*1/0.75)),EZ52)</f>
        <v>0</v>
      </c>
      <c r="FA54" s="124" t="s">
        <v>182</v>
      </c>
      <c r="FB54" s="125"/>
      <c r="FC54" s="123" t="s">
        <v>228</v>
      </c>
      <c r="FD54" s="116">
        <f>IF(FE64=1,IF(ISERROR(FD56/FD52),FD52,IF(FD56/FD52&lt;=0.75,FD52,FD56*1/0.75)),FD52)</f>
        <v>0</v>
      </c>
      <c r="FE54" s="124" t="s">
        <v>182</v>
      </c>
      <c r="FF54" s="125"/>
      <c r="FG54" s="123" t="s">
        <v>228</v>
      </c>
      <c r="FH54" s="116">
        <f>IF(FI64=1,IF(ISERROR(FH56/FH52),FH52,IF(FH56/FH52&lt;=0.75,FH52,FH56*1/0.75)),FH52)</f>
        <v>0</v>
      </c>
      <c r="FI54" s="124" t="s">
        <v>182</v>
      </c>
      <c r="FJ54" s="125"/>
      <c r="FK54" s="123" t="s">
        <v>228</v>
      </c>
      <c r="FL54" s="116">
        <f>IF(FM64=1,IF(ISERROR(FL56/FL52),FL52,IF(FL56/FL52&lt;=0.75,FL52,FL56*1/0.75)),FL52)</f>
        <v>0</v>
      </c>
      <c r="FM54" s="124" t="s">
        <v>182</v>
      </c>
      <c r="FN54" s="125"/>
      <c r="FO54" s="123" t="s">
        <v>228</v>
      </c>
      <c r="FP54" s="116">
        <f>IF(FQ64=1,IF(ISERROR(FP56/FP52),FP52,IF(FP56/FP52&lt;=0.75,FP52,FP56*1/0.75)),FP52)</f>
        <v>0</v>
      </c>
      <c r="FQ54" s="124" t="s">
        <v>182</v>
      </c>
      <c r="FR54" s="125"/>
      <c r="FS54" s="123" t="s">
        <v>228</v>
      </c>
      <c r="FT54" s="116">
        <f>IF(FU64=1,IF(ISERROR(FT56/FT52),FT52,IF(FT56/FT52&lt;=0.75,FT52,FT56*1/0.75)),FT52)</f>
        <v>0</v>
      </c>
      <c r="FU54" s="124" t="s">
        <v>182</v>
      </c>
      <c r="FV54" s="125"/>
      <c r="FW54" s="123" t="s">
        <v>228</v>
      </c>
      <c r="FX54" s="116">
        <f>IF(FY64=1,IF(ISERROR(FX56/FX52),FX52,IF(FX56/FX52&lt;=0.75,FX52,FX56*1/0.75)),FX52)</f>
        <v>0</v>
      </c>
      <c r="FY54" s="124" t="s">
        <v>182</v>
      </c>
      <c r="FZ54" s="125"/>
      <c r="GA54" s="123" t="s">
        <v>228</v>
      </c>
      <c r="GB54" s="116">
        <f>IF(GC64=1,IF(ISERROR(GB56/GB52),GB52,IF(GB56/GB52&lt;=0.75,GB52,GB56*1/0.75)),GB52)</f>
        <v>0</v>
      </c>
      <c r="GC54" s="124" t="s">
        <v>182</v>
      </c>
      <c r="GD54" s="125"/>
      <c r="GE54" s="123" t="s">
        <v>228</v>
      </c>
      <c r="GF54" s="116">
        <f>IF(GG64=1,IF(ISERROR(GF56/GF52),GF52,IF(GF56/GF52&lt;=0.75,GF52,GF56*1/0.75)),GF52)</f>
        <v>0</v>
      </c>
      <c r="GG54" s="124" t="s">
        <v>182</v>
      </c>
      <c r="GH54" s="125"/>
      <c r="GI54" s="123" t="s">
        <v>228</v>
      </c>
      <c r="GJ54" s="116">
        <f>IF(GK64=1,IF(ISERROR(GJ56/GJ52),GJ52,IF(GJ56/GJ52&lt;=0.75,GJ52,GJ56*1/0.75)),GJ52)</f>
        <v>0</v>
      </c>
      <c r="GK54" s="124" t="s">
        <v>182</v>
      </c>
      <c r="GL54" s="125"/>
      <c r="GM54" s="123" t="s">
        <v>228</v>
      </c>
      <c r="GN54" s="116">
        <f>IF(GO64=1,IF(ISERROR(GN56/GN52),GN52,IF(GN56/GN52&lt;=0.75,GN52,GN56*1/0.75)),GN52)</f>
        <v>0</v>
      </c>
      <c r="GO54" s="124" t="s">
        <v>182</v>
      </c>
      <c r="GP54" s="125"/>
      <c r="GQ54" s="123" t="s">
        <v>228</v>
      </c>
      <c r="GR54" s="116">
        <f>IF(GS64=1,IF(ISERROR(GR56/GR52),GR52,IF(GR56/GR52&lt;=0.75,GR52,GR56*1/0.75)),GR52)</f>
        <v>0</v>
      </c>
      <c r="GS54" s="124" t="s">
        <v>182</v>
      </c>
      <c r="GT54" s="125"/>
      <c r="GU54" s="123" t="s">
        <v>228</v>
      </c>
      <c r="GV54" s="116">
        <f>IF(GW64=1,IF(ISERROR(GV56/GV52),GV52,IF(GV56/GV52&lt;=0.75,GV52,GV56*1/0.75)),GV52)</f>
        <v>0</v>
      </c>
      <c r="GW54" s="124" t="s">
        <v>182</v>
      </c>
      <c r="GX54" s="125"/>
      <c r="GY54" s="123" t="s">
        <v>228</v>
      </c>
      <c r="GZ54" s="116">
        <f>IF(HA64=1,IF(ISERROR(GZ56/GZ52),GZ52,IF(GZ56/GZ52&lt;=0.75,GZ52,GZ56*1/0.75)),GZ52)</f>
        <v>0</v>
      </c>
      <c r="HA54" s="124" t="s">
        <v>182</v>
      </c>
      <c r="HB54" s="125"/>
      <c r="HC54" s="123" t="s">
        <v>228</v>
      </c>
      <c r="HD54" s="116">
        <f>IF(HE64=1,IF(ISERROR(HD56/HD52),HD52,IF(HD56/HD52&lt;=0.75,HD52,HD56*1/0.75)),HD52)</f>
        <v>0</v>
      </c>
      <c r="HE54" s="124" t="s">
        <v>182</v>
      </c>
      <c r="HF54" s="125"/>
      <c r="HG54" s="123" t="s">
        <v>228</v>
      </c>
      <c r="HH54" s="116">
        <f>IF(HI64=1,IF(ISERROR(HH56/HH52),HH52,IF(HH56/HH52&lt;=0.75,HH52,HH56*1/0.75)),HH52)</f>
        <v>0</v>
      </c>
      <c r="HI54" s="124" t="s">
        <v>182</v>
      </c>
      <c r="HJ54" s="125"/>
      <c r="HK54" s="123" t="s">
        <v>228</v>
      </c>
      <c r="HL54" s="116">
        <f>IF(HM64=1,IF(ISERROR(HL56/HL52),HL52,IF(HL56/HL52&lt;=0.75,HL52,HL56*1/0.75)),HL52)</f>
        <v>0</v>
      </c>
      <c r="HM54" s="124" t="s">
        <v>182</v>
      </c>
      <c r="HN54" s="125"/>
      <c r="HO54" s="123" t="s">
        <v>228</v>
      </c>
      <c r="HP54" s="116">
        <f>IF(HQ64=1,IF(ISERROR(HP56/HP52),HP52,IF(HP56/HP52&lt;=0.75,HP52,HP56*1/0.75)),HP52)</f>
        <v>0</v>
      </c>
      <c r="HQ54" s="124" t="s">
        <v>182</v>
      </c>
      <c r="HR54" s="125"/>
      <c r="HS54" s="123" t="s">
        <v>228</v>
      </c>
      <c r="HT54" s="116">
        <f>IF(HU64=1,IF(ISERROR(HT56/HT52),HT52,IF(HT56/HT52&lt;=0.75,HT52,HT56*1/0.75)),HT52)</f>
        <v>0</v>
      </c>
      <c r="HU54" s="124" t="s">
        <v>182</v>
      </c>
      <c r="HV54" s="125"/>
      <c r="HW54" s="123" t="s">
        <v>228</v>
      </c>
      <c r="HX54" s="116">
        <f>IF(HY64=1,IF(ISERROR(HX56/HX52),HX52,IF(HX56/HX52&lt;=0.75,HX52,HX56*1/0.75)),HX52)</f>
        <v>0</v>
      </c>
      <c r="HY54" s="124" t="s">
        <v>182</v>
      </c>
      <c r="HZ54" s="125"/>
      <c r="IA54" s="123" t="s">
        <v>228</v>
      </c>
      <c r="IB54" s="116">
        <f>IF(IC64=1,IF(ISERROR(IB56/IB52),IB52,IF(IB56/IB52&lt;=0.75,IB52,IB56*1/0.75)),IB52)</f>
        <v>0</v>
      </c>
      <c r="IC54" s="124" t="s">
        <v>182</v>
      </c>
      <c r="ID54" s="125"/>
      <c r="IE54" s="123" t="s">
        <v>228</v>
      </c>
      <c r="IF54" s="116">
        <f>IF(IG64=1,IF(ISERROR(IF56/IF52),IF52,IF(IF56/IF52&lt;=0.75,IF52,IF56*1/0.75)),IF52)</f>
        <v>0</v>
      </c>
      <c r="IG54" s="124" t="s">
        <v>182</v>
      </c>
      <c r="IH54" s="125"/>
      <c r="II54" s="123" t="s">
        <v>228</v>
      </c>
      <c r="IJ54" s="116">
        <f>IF(IK64=1,IF(ISERROR(IJ56/IJ52),IJ52,IF(IJ56/IJ52&lt;=0.75,IJ52,IJ56*1/0.75)),IJ52)</f>
        <v>0</v>
      </c>
      <c r="IK54" s="124" t="s">
        <v>182</v>
      </c>
      <c r="IL54" s="125"/>
      <c r="IM54" s="123" t="s">
        <v>228</v>
      </c>
      <c r="IN54" s="116">
        <f>IF(IO64=1,IF(ISERROR(IN56/IN52),IN52,IF(IN56/IN52&lt;=0.75,IN52,IN56*1/0.75)),IN52)</f>
        <v>0</v>
      </c>
      <c r="IO54" s="124" t="s">
        <v>182</v>
      </c>
      <c r="IP54" s="125"/>
      <c r="IQ54" s="123" t="s">
        <v>228</v>
      </c>
      <c r="IR54" s="116">
        <f>IF(IS64=1,IF(ISERROR(IR56/IR52),IR52,IF(IR56/IR52&lt;=0.75,IR52,IR56*1/0.75)),IR52)</f>
        <v>0</v>
      </c>
      <c r="IS54" s="124" t="s">
        <v>182</v>
      </c>
      <c r="IT54" s="125"/>
      <c r="IU54" s="123" t="s">
        <v>228</v>
      </c>
      <c r="IV54" s="116">
        <f>IF(IW64=1,IF(ISERROR(IV56/IV52),IV52,IF(IV56/IV52&lt;=0.75,IV52,IV56*1/0.75)),IV52)</f>
        <v>0</v>
      </c>
      <c r="IW54" s="124" t="s">
        <v>182</v>
      </c>
      <c r="IX54" s="125"/>
    </row>
    <row r="55" spans="1:258" ht="30.2" hidden="1" customHeight="1" x14ac:dyDescent="0.25">
      <c r="A55" s="370"/>
      <c r="B55" s="370"/>
      <c r="C55" s="370"/>
      <c r="D55" s="370"/>
      <c r="E55" s="304"/>
      <c r="F55" s="276"/>
      <c r="G55" s="124"/>
      <c r="H55" s="127"/>
      <c r="I55" s="127"/>
      <c r="J55" s="107"/>
      <c r="K55" s="126"/>
      <c r="L55" s="127"/>
      <c r="M55" s="127"/>
      <c r="N55" s="107"/>
      <c r="O55" s="126"/>
      <c r="P55" s="127"/>
      <c r="Q55" s="127"/>
      <c r="R55" s="107"/>
      <c r="S55" s="126"/>
      <c r="T55" s="127"/>
      <c r="U55" s="127"/>
      <c r="V55" s="107"/>
      <c r="W55" s="126"/>
      <c r="X55" s="127"/>
      <c r="Y55" s="127"/>
      <c r="Z55" s="107"/>
      <c r="AA55" s="126"/>
      <c r="AB55" s="127"/>
      <c r="AC55" s="127"/>
      <c r="AD55" s="107"/>
      <c r="AE55" s="126"/>
      <c r="AF55" s="127"/>
      <c r="AG55" s="127"/>
      <c r="AH55" s="107"/>
      <c r="AI55" s="126"/>
      <c r="AJ55" s="127"/>
      <c r="AK55" s="127"/>
      <c r="AL55" s="107"/>
      <c r="AM55" s="126"/>
      <c r="AN55" s="127"/>
      <c r="AO55" s="127"/>
      <c r="AP55" s="107"/>
      <c r="AQ55" s="126"/>
      <c r="AR55" s="127"/>
      <c r="AS55" s="127"/>
      <c r="AT55" s="107"/>
      <c r="AU55" s="126"/>
      <c r="AV55" s="127"/>
      <c r="AW55" s="127"/>
      <c r="AX55" s="107"/>
      <c r="AY55" s="126"/>
      <c r="AZ55" s="127"/>
      <c r="BA55" s="127"/>
      <c r="BB55" s="107"/>
      <c r="BC55" s="126"/>
      <c r="BD55" s="127"/>
      <c r="BE55" s="127"/>
      <c r="BF55" s="107"/>
      <c r="BG55" s="126"/>
      <c r="BH55" s="127"/>
      <c r="BI55" s="127"/>
      <c r="BJ55" s="107"/>
      <c r="BK55" s="126"/>
      <c r="BL55" s="127"/>
      <c r="BM55" s="127"/>
      <c r="BN55" s="107"/>
      <c r="BO55" s="126"/>
      <c r="BP55" s="127"/>
      <c r="BQ55" s="127"/>
      <c r="BR55" s="107"/>
      <c r="BS55" s="126"/>
      <c r="BT55" s="127"/>
      <c r="BU55" s="127"/>
      <c r="BV55" s="107"/>
      <c r="BW55" s="126"/>
      <c r="BX55" s="127"/>
      <c r="BY55" s="127"/>
      <c r="BZ55" s="107"/>
      <c r="CA55" s="126"/>
      <c r="CB55" s="127"/>
      <c r="CC55" s="127"/>
      <c r="CD55" s="107"/>
      <c r="CE55" s="126"/>
      <c r="CF55" s="127"/>
      <c r="CG55" s="127"/>
      <c r="CH55" s="107"/>
      <c r="CI55" s="126"/>
      <c r="CJ55" s="127"/>
      <c r="CK55" s="127"/>
      <c r="CL55" s="107"/>
      <c r="CM55" s="126"/>
      <c r="CN55" s="127"/>
      <c r="CO55" s="127"/>
      <c r="CP55" s="107"/>
      <c r="CQ55" s="126"/>
      <c r="CR55" s="127"/>
      <c r="CS55" s="127"/>
      <c r="CT55" s="107"/>
      <c r="CU55" s="126"/>
      <c r="CV55" s="127"/>
      <c r="CW55" s="127"/>
      <c r="CX55" s="107"/>
      <c r="CY55" s="126"/>
      <c r="CZ55" s="127"/>
      <c r="DA55" s="127"/>
      <c r="DB55" s="107"/>
      <c r="DC55" s="126"/>
      <c r="DD55" s="127"/>
      <c r="DE55" s="127"/>
      <c r="DF55" s="107"/>
      <c r="DG55" s="126"/>
      <c r="DH55" s="127"/>
      <c r="DI55" s="127"/>
      <c r="DJ55" s="107"/>
      <c r="DK55" s="126"/>
      <c r="DL55" s="127"/>
      <c r="DM55" s="127"/>
      <c r="DN55" s="107"/>
      <c r="DO55" s="126"/>
      <c r="DP55" s="127"/>
      <c r="DQ55" s="127"/>
      <c r="DR55" s="107"/>
      <c r="DS55" s="126"/>
      <c r="DT55" s="127"/>
      <c r="DU55" s="127"/>
      <c r="DV55" s="107"/>
      <c r="DW55" s="126"/>
      <c r="DX55" s="127"/>
      <c r="DY55" s="127"/>
      <c r="DZ55" s="107"/>
      <c r="EA55" s="126"/>
      <c r="EB55" s="127"/>
      <c r="EC55" s="127"/>
      <c r="ED55" s="107"/>
      <c r="EE55" s="126"/>
      <c r="EF55" s="127"/>
      <c r="EG55" s="127"/>
      <c r="EH55" s="107"/>
      <c r="EI55" s="126"/>
      <c r="EJ55" s="127"/>
      <c r="EK55" s="127"/>
      <c r="EL55" s="107"/>
      <c r="EM55" s="126"/>
      <c r="EN55" s="127"/>
      <c r="EO55" s="127"/>
      <c r="EP55" s="107"/>
      <c r="EQ55" s="126"/>
      <c r="ER55" s="127"/>
      <c r="ES55" s="127"/>
      <c r="ET55" s="107"/>
      <c r="EU55" s="126"/>
      <c r="EV55" s="127"/>
      <c r="EW55" s="127"/>
      <c r="EX55" s="107"/>
      <c r="EY55" s="126"/>
      <c r="EZ55" s="127"/>
      <c r="FA55" s="127"/>
      <c r="FB55" s="107"/>
      <c r="FC55" s="126"/>
      <c r="FD55" s="127"/>
      <c r="FE55" s="127"/>
      <c r="FF55" s="107"/>
      <c r="FG55" s="126"/>
      <c r="FH55" s="127"/>
      <c r="FI55" s="127"/>
      <c r="FJ55" s="107"/>
      <c r="FK55" s="126"/>
      <c r="FL55" s="127"/>
      <c r="FM55" s="127"/>
      <c r="FN55" s="107"/>
      <c r="FO55" s="126"/>
      <c r="FP55" s="127"/>
      <c r="FQ55" s="127"/>
      <c r="FR55" s="107"/>
      <c r="FS55" s="126"/>
      <c r="FT55" s="127"/>
      <c r="FU55" s="127"/>
      <c r="FV55" s="107"/>
      <c r="FW55" s="126"/>
      <c r="FX55" s="127"/>
      <c r="FY55" s="127"/>
      <c r="FZ55" s="107"/>
      <c r="GA55" s="126"/>
      <c r="GB55" s="127"/>
      <c r="GC55" s="127"/>
      <c r="GD55" s="107"/>
      <c r="GE55" s="126"/>
      <c r="GF55" s="127"/>
      <c r="GG55" s="127"/>
      <c r="GH55" s="107"/>
      <c r="GI55" s="126"/>
      <c r="GJ55" s="127"/>
      <c r="GK55" s="127"/>
      <c r="GL55" s="107"/>
      <c r="GM55" s="126"/>
      <c r="GN55" s="127"/>
      <c r="GO55" s="127"/>
      <c r="GP55" s="107"/>
      <c r="GQ55" s="126"/>
      <c r="GR55" s="127"/>
      <c r="GS55" s="127"/>
      <c r="GT55" s="107"/>
      <c r="GU55" s="126"/>
      <c r="GV55" s="127"/>
      <c r="GW55" s="127"/>
      <c r="GX55" s="107"/>
      <c r="GY55" s="126"/>
      <c r="GZ55" s="127"/>
      <c r="HA55" s="127"/>
      <c r="HB55" s="107"/>
      <c r="HC55" s="126"/>
      <c r="HD55" s="127"/>
      <c r="HE55" s="127"/>
      <c r="HF55" s="107"/>
      <c r="HG55" s="126"/>
      <c r="HH55" s="127"/>
      <c r="HI55" s="127"/>
      <c r="HJ55" s="107"/>
      <c r="HK55" s="126"/>
      <c r="HL55" s="127"/>
      <c r="HM55" s="127"/>
      <c r="HN55" s="107"/>
      <c r="HO55" s="126"/>
      <c r="HP55" s="127"/>
      <c r="HQ55" s="127"/>
      <c r="HR55" s="107"/>
      <c r="HS55" s="126"/>
      <c r="HT55" s="127"/>
      <c r="HU55" s="127"/>
      <c r="HV55" s="107"/>
      <c r="HW55" s="126"/>
      <c r="HX55" s="127"/>
      <c r="HY55" s="127"/>
      <c r="HZ55" s="107"/>
      <c r="IA55" s="126"/>
      <c r="IB55" s="127"/>
      <c r="IC55" s="127"/>
      <c r="ID55" s="107"/>
      <c r="IE55" s="126"/>
      <c r="IF55" s="127"/>
      <c r="IG55" s="127"/>
      <c r="IH55" s="107"/>
      <c r="II55" s="126"/>
      <c r="IJ55" s="127"/>
      <c r="IK55" s="127"/>
      <c r="IL55" s="107"/>
      <c r="IM55" s="126"/>
      <c r="IN55" s="127"/>
      <c r="IO55" s="127"/>
      <c r="IP55" s="107"/>
      <c r="IQ55" s="126"/>
      <c r="IR55" s="127"/>
      <c r="IS55" s="127"/>
      <c r="IT55" s="107"/>
      <c r="IU55" s="126"/>
      <c r="IV55" s="127"/>
      <c r="IW55" s="127"/>
      <c r="IX55" s="107"/>
    </row>
    <row r="56" spans="1:258" ht="30.2" hidden="1" customHeight="1" x14ac:dyDescent="0.35">
      <c r="A56" s="370"/>
      <c r="B56" s="370"/>
      <c r="C56" s="370"/>
      <c r="D56" s="370"/>
      <c r="E56" s="304"/>
      <c r="F56" s="276"/>
      <c r="G56" s="355" t="s">
        <v>229</v>
      </c>
      <c r="H56" s="128">
        <f>J88*(IF(ISNUMBER(J83),J83,0)+IF(ISNUMBER(J84),J84,0)+IF(ISNUMBER(J85),J85,0))</f>
        <v>0</v>
      </c>
      <c r="I56" s="106" t="s">
        <v>230</v>
      </c>
      <c r="J56" s="122"/>
      <c r="K56" s="123" t="s">
        <v>229</v>
      </c>
      <c r="L56" s="128">
        <f>N88*(IF(ISNUMBER(N83),N83,0)+IF(ISNUMBER(N84),N84,0)+IF(ISNUMBER(N85),N85,0))</f>
        <v>0</v>
      </c>
      <c r="M56" s="106" t="s">
        <v>230</v>
      </c>
      <c r="N56" s="122"/>
      <c r="O56" s="123" t="s">
        <v>229</v>
      </c>
      <c r="P56" s="128">
        <f>R88*(IF(ISNUMBER(R83),R83,0)+IF(ISNUMBER(R84),R84,0)+IF(ISNUMBER(R85),R85,0))</f>
        <v>0</v>
      </c>
      <c r="Q56" s="106" t="s">
        <v>230</v>
      </c>
      <c r="R56" s="122"/>
      <c r="S56" s="123" t="s">
        <v>229</v>
      </c>
      <c r="T56" s="128">
        <f>V88*(IF(ISNUMBER(V83),V83,0)+IF(ISNUMBER(V84),V84,0)+IF(ISNUMBER(V85),V85,0))</f>
        <v>0</v>
      </c>
      <c r="U56" s="106" t="s">
        <v>230</v>
      </c>
      <c r="V56" s="122"/>
      <c r="W56" s="123" t="s">
        <v>229</v>
      </c>
      <c r="X56" s="128">
        <f>Z88*(IF(ISNUMBER(Z83),Z83,0)+IF(ISNUMBER(Z84),Z84,0)+IF(ISNUMBER(Z85),Z85,0))</f>
        <v>0</v>
      </c>
      <c r="Y56" s="106" t="s">
        <v>230</v>
      </c>
      <c r="Z56" s="122"/>
      <c r="AA56" s="123" t="s">
        <v>229</v>
      </c>
      <c r="AB56" s="128">
        <f>AD88*(IF(ISNUMBER(AD83),AD83,0)+IF(ISNUMBER(AD84),AD84,0)+IF(ISNUMBER(AD85),AD85,0))</f>
        <v>0</v>
      </c>
      <c r="AC56" s="106" t="s">
        <v>230</v>
      </c>
      <c r="AD56" s="122"/>
      <c r="AE56" s="123" t="s">
        <v>229</v>
      </c>
      <c r="AF56" s="128">
        <f>AH88*(IF(ISNUMBER(AH83),AH83,0)+IF(ISNUMBER(AH84),AH84,0)+IF(ISNUMBER(AH85),AH85,0))</f>
        <v>0</v>
      </c>
      <c r="AG56" s="106" t="s">
        <v>230</v>
      </c>
      <c r="AH56" s="122"/>
      <c r="AI56" s="123" t="s">
        <v>229</v>
      </c>
      <c r="AJ56" s="128">
        <f>AL88*(IF(ISNUMBER(AL83),AL83,0)+IF(ISNUMBER(AL84),AL84,0)+IF(ISNUMBER(AL85),AL85,0))</f>
        <v>0</v>
      </c>
      <c r="AK56" s="106" t="s">
        <v>230</v>
      </c>
      <c r="AL56" s="122"/>
      <c r="AM56" s="123" t="s">
        <v>229</v>
      </c>
      <c r="AN56" s="128">
        <f>AP88*(IF(ISNUMBER(AP83),AP83,0)+IF(ISNUMBER(AP84),AP84,0)+IF(ISNUMBER(AP85),AP85,0))</f>
        <v>0</v>
      </c>
      <c r="AO56" s="106" t="s">
        <v>230</v>
      </c>
      <c r="AP56" s="122"/>
      <c r="AQ56" s="123" t="s">
        <v>229</v>
      </c>
      <c r="AR56" s="128">
        <f>AT88*(IF(ISNUMBER(AT83),AT83,0)+IF(ISNUMBER(AT84),AT84,0)+IF(ISNUMBER(AT85),AT85,0))</f>
        <v>0</v>
      </c>
      <c r="AS56" s="106" t="s">
        <v>230</v>
      </c>
      <c r="AT56" s="122"/>
      <c r="AU56" s="123" t="s">
        <v>229</v>
      </c>
      <c r="AV56" s="128">
        <f>AX88*(IF(ISNUMBER(AX83),AX83,0)+IF(ISNUMBER(AX84),AX84,0)+IF(ISNUMBER(AX85),AX85,0))</f>
        <v>0</v>
      </c>
      <c r="AW56" s="106" t="s">
        <v>230</v>
      </c>
      <c r="AX56" s="122"/>
      <c r="AY56" s="123" t="s">
        <v>229</v>
      </c>
      <c r="AZ56" s="128">
        <f>BB88*(IF(ISNUMBER(BB83),BB83,0)+IF(ISNUMBER(BB84),BB84,0)+IF(ISNUMBER(BB85),BB85,0))</f>
        <v>0</v>
      </c>
      <c r="BA56" s="106" t="s">
        <v>230</v>
      </c>
      <c r="BB56" s="122"/>
      <c r="BC56" s="123" t="s">
        <v>229</v>
      </c>
      <c r="BD56" s="128">
        <f>BF88*(IF(ISNUMBER(BF83),BF83,0)+IF(ISNUMBER(BF84),BF84,0)+IF(ISNUMBER(BF85),BF85,0))</f>
        <v>0</v>
      </c>
      <c r="BE56" s="106" t="s">
        <v>230</v>
      </c>
      <c r="BF56" s="122"/>
      <c r="BG56" s="123" t="s">
        <v>229</v>
      </c>
      <c r="BH56" s="128">
        <f>BJ88*(IF(ISNUMBER(BJ83),BJ83,0)+IF(ISNUMBER(BJ84),BJ84,0)+IF(ISNUMBER(BJ85),BJ85,0))</f>
        <v>0</v>
      </c>
      <c r="BI56" s="106" t="s">
        <v>230</v>
      </c>
      <c r="BJ56" s="122"/>
      <c r="BK56" s="123" t="s">
        <v>229</v>
      </c>
      <c r="BL56" s="128">
        <f>BN88*(IF(ISNUMBER(BN83),BN83,0)+IF(ISNUMBER(BN84),BN84,0)+IF(ISNUMBER(BN85),BN85,0))</f>
        <v>0</v>
      </c>
      <c r="BM56" s="106" t="s">
        <v>230</v>
      </c>
      <c r="BN56" s="122"/>
      <c r="BO56" s="123" t="s">
        <v>229</v>
      </c>
      <c r="BP56" s="128">
        <f>BR88*(IF(ISNUMBER(BR83),BR83,0)+IF(ISNUMBER(BR84),BR84,0)+IF(ISNUMBER(BR85),BR85,0))</f>
        <v>0</v>
      </c>
      <c r="BQ56" s="106" t="s">
        <v>230</v>
      </c>
      <c r="BR56" s="122"/>
      <c r="BS56" s="123" t="s">
        <v>229</v>
      </c>
      <c r="BT56" s="128">
        <f>BV88*(IF(ISNUMBER(BV83),BV83,0)+IF(ISNUMBER(BV84),BV84,0)+IF(ISNUMBER(BV85),BV85,0))</f>
        <v>0</v>
      </c>
      <c r="BU56" s="106" t="s">
        <v>230</v>
      </c>
      <c r="BV56" s="122"/>
      <c r="BW56" s="123" t="s">
        <v>229</v>
      </c>
      <c r="BX56" s="128">
        <f>BZ88*(IF(ISNUMBER(BZ83),BZ83,0)+IF(ISNUMBER(BZ84),BZ84,0)+IF(ISNUMBER(BZ85),BZ85,0))</f>
        <v>0</v>
      </c>
      <c r="BY56" s="106" t="s">
        <v>230</v>
      </c>
      <c r="BZ56" s="122"/>
      <c r="CA56" s="123" t="s">
        <v>229</v>
      </c>
      <c r="CB56" s="128">
        <f>CD88*(IF(ISNUMBER(CD83),CD83,0)+IF(ISNUMBER(CD84),CD84,0)+IF(ISNUMBER(CD85),CD85,0))</f>
        <v>0</v>
      </c>
      <c r="CC56" s="106" t="s">
        <v>230</v>
      </c>
      <c r="CD56" s="122"/>
      <c r="CE56" s="123" t="s">
        <v>229</v>
      </c>
      <c r="CF56" s="128">
        <f>CH88*(IF(ISNUMBER(CH83),CH83,0)+IF(ISNUMBER(CH84),CH84,0)+IF(ISNUMBER(CH85),CH85,0))</f>
        <v>0</v>
      </c>
      <c r="CG56" s="106" t="s">
        <v>230</v>
      </c>
      <c r="CH56" s="122"/>
      <c r="CI56" s="123" t="s">
        <v>229</v>
      </c>
      <c r="CJ56" s="128">
        <f>CL88*(IF(ISNUMBER(CL83),CL83,0)+IF(ISNUMBER(CL84),CL84,0)+IF(ISNUMBER(CL85),CL85,0))</f>
        <v>0</v>
      </c>
      <c r="CK56" s="106" t="s">
        <v>230</v>
      </c>
      <c r="CL56" s="122"/>
      <c r="CM56" s="123" t="s">
        <v>229</v>
      </c>
      <c r="CN56" s="128">
        <f>CP88*(IF(ISNUMBER(CP83),CP83,0)+IF(ISNUMBER(CP84),CP84,0)+IF(ISNUMBER(CP85),CP85,0))</f>
        <v>0</v>
      </c>
      <c r="CO56" s="106" t="s">
        <v>230</v>
      </c>
      <c r="CP56" s="122"/>
      <c r="CQ56" s="123" t="s">
        <v>229</v>
      </c>
      <c r="CR56" s="128">
        <f>CT88*(IF(ISNUMBER(CT83),CT83,0)+IF(ISNUMBER(CT84),CT84,0)+IF(ISNUMBER(CT85),CT85,0))</f>
        <v>0</v>
      </c>
      <c r="CS56" s="106" t="s">
        <v>230</v>
      </c>
      <c r="CT56" s="122"/>
      <c r="CU56" s="123" t="s">
        <v>229</v>
      </c>
      <c r="CV56" s="128">
        <f>CX88*(IF(ISNUMBER(CX83),CX83,0)+IF(ISNUMBER(CX84),CX84,0)+IF(ISNUMBER(CX85),CX85,0))</f>
        <v>0</v>
      </c>
      <c r="CW56" s="106" t="s">
        <v>230</v>
      </c>
      <c r="CX56" s="122"/>
      <c r="CY56" s="123" t="s">
        <v>229</v>
      </c>
      <c r="CZ56" s="128">
        <f>DB88*(IF(ISNUMBER(DB83),DB83,0)+IF(ISNUMBER(DB84),DB84,0)+IF(ISNUMBER(DB85),DB85,0))</f>
        <v>0</v>
      </c>
      <c r="DA56" s="106" t="s">
        <v>230</v>
      </c>
      <c r="DB56" s="122"/>
      <c r="DC56" s="123" t="s">
        <v>229</v>
      </c>
      <c r="DD56" s="128">
        <f>DF88*(IF(ISNUMBER(DF83),DF83,0)+IF(ISNUMBER(DF84),DF84,0)+IF(ISNUMBER(DF85),DF85,0))</f>
        <v>0</v>
      </c>
      <c r="DE56" s="106" t="s">
        <v>230</v>
      </c>
      <c r="DF56" s="122"/>
      <c r="DG56" s="123" t="s">
        <v>229</v>
      </c>
      <c r="DH56" s="128">
        <f>DJ88*(IF(ISNUMBER(DJ83),DJ83,0)+IF(ISNUMBER(DJ84),DJ84,0)+IF(ISNUMBER(DJ85),DJ85,0))</f>
        <v>0</v>
      </c>
      <c r="DI56" s="106" t="s">
        <v>230</v>
      </c>
      <c r="DJ56" s="122"/>
      <c r="DK56" s="123" t="s">
        <v>229</v>
      </c>
      <c r="DL56" s="128">
        <f>DN88*(IF(ISNUMBER(DN83),DN83,0)+IF(ISNUMBER(DN84),DN84,0)+IF(ISNUMBER(DN85),DN85,0))</f>
        <v>0</v>
      </c>
      <c r="DM56" s="106" t="s">
        <v>230</v>
      </c>
      <c r="DN56" s="122"/>
      <c r="DO56" s="123" t="s">
        <v>229</v>
      </c>
      <c r="DP56" s="128">
        <f>DR88*(IF(ISNUMBER(DR83),DR83,0)+IF(ISNUMBER(DR84),DR84,0)+IF(ISNUMBER(DR85),DR85,0))</f>
        <v>0</v>
      </c>
      <c r="DQ56" s="106" t="s">
        <v>230</v>
      </c>
      <c r="DR56" s="122"/>
      <c r="DS56" s="123" t="s">
        <v>229</v>
      </c>
      <c r="DT56" s="128">
        <f>DV88*(IF(ISNUMBER(DV83),DV83,0)+IF(ISNUMBER(DV84),DV84,0)+IF(ISNUMBER(DV85),DV85,0))</f>
        <v>0</v>
      </c>
      <c r="DU56" s="106" t="s">
        <v>230</v>
      </c>
      <c r="DV56" s="122"/>
      <c r="DW56" s="123" t="s">
        <v>229</v>
      </c>
      <c r="DX56" s="128">
        <f>DZ88*(IF(ISNUMBER(DZ83),DZ83,0)+IF(ISNUMBER(DZ84),DZ84,0)+IF(ISNUMBER(DZ85),DZ85,0))</f>
        <v>0</v>
      </c>
      <c r="DY56" s="106" t="s">
        <v>230</v>
      </c>
      <c r="DZ56" s="122"/>
      <c r="EA56" s="123" t="s">
        <v>229</v>
      </c>
      <c r="EB56" s="128">
        <f>ED88*(IF(ISNUMBER(ED83),ED83,0)+IF(ISNUMBER(ED84),ED84,0)+IF(ISNUMBER(ED85),ED85,0))</f>
        <v>0</v>
      </c>
      <c r="EC56" s="106" t="s">
        <v>230</v>
      </c>
      <c r="ED56" s="122"/>
      <c r="EE56" s="123" t="s">
        <v>229</v>
      </c>
      <c r="EF56" s="128">
        <f>EH88*(IF(ISNUMBER(EH83),EH83,0)+IF(ISNUMBER(EH84),EH84,0)+IF(ISNUMBER(EH85),EH85,0))</f>
        <v>0</v>
      </c>
      <c r="EG56" s="106" t="s">
        <v>230</v>
      </c>
      <c r="EH56" s="122"/>
      <c r="EI56" s="123" t="s">
        <v>229</v>
      </c>
      <c r="EJ56" s="128">
        <f>EL88*(IF(ISNUMBER(EL83),EL83,0)+IF(ISNUMBER(EL84),EL84,0)+IF(ISNUMBER(EL85),EL85,0))</f>
        <v>0</v>
      </c>
      <c r="EK56" s="106" t="s">
        <v>230</v>
      </c>
      <c r="EL56" s="122"/>
      <c r="EM56" s="123" t="s">
        <v>229</v>
      </c>
      <c r="EN56" s="128">
        <f>EP88*(IF(ISNUMBER(EP83),EP83,0)+IF(ISNUMBER(EP84),EP84,0)+IF(ISNUMBER(EP85),EP85,0))</f>
        <v>0</v>
      </c>
      <c r="EO56" s="106" t="s">
        <v>230</v>
      </c>
      <c r="EP56" s="122"/>
      <c r="EQ56" s="123" t="s">
        <v>229</v>
      </c>
      <c r="ER56" s="128">
        <f>ET88*(IF(ISNUMBER(ET83),ET83,0)+IF(ISNUMBER(ET84),ET84,0)+IF(ISNUMBER(ET85),ET85,0))</f>
        <v>0</v>
      </c>
      <c r="ES56" s="106" t="s">
        <v>230</v>
      </c>
      <c r="ET56" s="122"/>
      <c r="EU56" s="123" t="s">
        <v>229</v>
      </c>
      <c r="EV56" s="128">
        <f>EX88*(IF(ISNUMBER(EX83),EX83,0)+IF(ISNUMBER(EX84),EX84,0)+IF(ISNUMBER(EX85),EX85,0))</f>
        <v>0</v>
      </c>
      <c r="EW56" s="106" t="s">
        <v>230</v>
      </c>
      <c r="EX56" s="122"/>
      <c r="EY56" s="123" t="s">
        <v>229</v>
      </c>
      <c r="EZ56" s="128">
        <f>FB88*(IF(ISNUMBER(FB83),FB83,0)+IF(ISNUMBER(FB84),FB84,0)+IF(ISNUMBER(FB85),FB85,0))</f>
        <v>0</v>
      </c>
      <c r="FA56" s="106" t="s">
        <v>230</v>
      </c>
      <c r="FB56" s="122"/>
      <c r="FC56" s="123" t="s">
        <v>229</v>
      </c>
      <c r="FD56" s="128">
        <f>FF88*(IF(ISNUMBER(FF83),FF83,0)+IF(ISNUMBER(FF84),FF84,0)+IF(ISNUMBER(FF85),FF85,0))</f>
        <v>0</v>
      </c>
      <c r="FE56" s="106" t="s">
        <v>230</v>
      </c>
      <c r="FF56" s="122"/>
      <c r="FG56" s="123" t="s">
        <v>229</v>
      </c>
      <c r="FH56" s="128">
        <f>FJ88*(IF(ISNUMBER(FJ83),FJ83,0)+IF(ISNUMBER(FJ84),FJ84,0)+IF(ISNUMBER(FJ85),FJ85,0))</f>
        <v>0</v>
      </c>
      <c r="FI56" s="106" t="s">
        <v>230</v>
      </c>
      <c r="FJ56" s="122"/>
      <c r="FK56" s="123" t="s">
        <v>229</v>
      </c>
      <c r="FL56" s="128">
        <f>FN88*(IF(ISNUMBER(FN83),FN83,0)+IF(ISNUMBER(FN84),FN84,0)+IF(ISNUMBER(FN85),FN85,0))</f>
        <v>0</v>
      </c>
      <c r="FM56" s="106" t="s">
        <v>230</v>
      </c>
      <c r="FN56" s="122"/>
      <c r="FO56" s="123" t="s">
        <v>229</v>
      </c>
      <c r="FP56" s="128">
        <f>FR88*(IF(ISNUMBER(FR83),FR83,0)+IF(ISNUMBER(FR84),FR84,0)+IF(ISNUMBER(FR85),FR85,0))</f>
        <v>0</v>
      </c>
      <c r="FQ56" s="106" t="s">
        <v>230</v>
      </c>
      <c r="FR56" s="122"/>
      <c r="FS56" s="123" t="s">
        <v>229</v>
      </c>
      <c r="FT56" s="128">
        <f>FV88*(IF(ISNUMBER(FV83),FV83,0)+IF(ISNUMBER(FV84),FV84,0)+IF(ISNUMBER(FV85),FV85,0))</f>
        <v>0</v>
      </c>
      <c r="FU56" s="106" t="s">
        <v>230</v>
      </c>
      <c r="FV56" s="122"/>
      <c r="FW56" s="123" t="s">
        <v>229</v>
      </c>
      <c r="FX56" s="128">
        <f>FZ88*(IF(ISNUMBER(FZ83),FZ83,0)+IF(ISNUMBER(FZ84),FZ84,0)+IF(ISNUMBER(FZ85),FZ85,0))</f>
        <v>0</v>
      </c>
      <c r="FY56" s="106" t="s">
        <v>230</v>
      </c>
      <c r="FZ56" s="122"/>
      <c r="GA56" s="123" t="s">
        <v>229</v>
      </c>
      <c r="GB56" s="128">
        <f>GD88*(IF(ISNUMBER(GD83),GD83,0)+IF(ISNUMBER(GD84),GD84,0)+IF(ISNUMBER(GD85),GD85,0))</f>
        <v>0</v>
      </c>
      <c r="GC56" s="106" t="s">
        <v>230</v>
      </c>
      <c r="GD56" s="122"/>
      <c r="GE56" s="123" t="s">
        <v>229</v>
      </c>
      <c r="GF56" s="128">
        <f>GH88*(IF(ISNUMBER(GH83),GH83,0)+IF(ISNUMBER(GH84),GH84,0)+IF(ISNUMBER(GH85),GH85,0))</f>
        <v>0</v>
      </c>
      <c r="GG56" s="106" t="s">
        <v>230</v>
      </c>
      <c r="GH56" s="122"/>
      <c r="GI56" s="123" t="s">
        <v>229</v>
      </c>
      <c r="GJ56" s="128">
        <f>GL88*(IF(ISNUMBER(GL83),GL83,0)+IF(ISNUMBER(GL84),GL84,0)+IF(ISNUMBER(GL85),GL85,0))</f>
        <v>0</v>
      </c>
      <c r="GK56" s="106" t="s">
        <v>230</v>
      </c>
      <c r="GL56" s="122"/>
      <c r="GM56" s="123" t="s">
        <v>229</v>
      </c>
      <c r="GN56" s="128">
        <f>GP88*(IF(ISNUMBER(GP83),GP83,0)+IF(ISNUMBER(GP84),GP84,0)+IF(ISNUMBER(GP85),GP85,0))</f>
        <v>0</v>
      </c>
      <c r="GO56" s="106" t="s">
        <v>230</v>
      </c>
      <c r="GP56" s="122"/>
      <c r="GQ56" s="123" t="s">
        <v>229</v>
      </c>
      <c r="GR56" s="128">
        <f>GT88*(IF(ISNUMBER(GT83),GT83,0)+IF(ISNUMBER(GT84),GT84,0)+IF(ISNUMBER(GT85),GT85,0))</f>
        <v>0</v>
      </c>
      <c r="GS56" s="106" t="s">
        <v>230</v>
      </c>
      <c r="GT56" s="122"/>
      <c r="GU56" s="123" t="s">
        <v>229</v>
      </c>
      <c r="GV56" s="128">
        <f>GX88*(IF(ISNUMBER(GX83),GX83,0)+IF(ISNUMBER(GX84),GX84,0)+IF(ISNUMBER(GX85),GX85,0))</f>
        <v>0</v>
      </c>
      <c r="GW56" s="106" t="s">
        <v>230</v>
      </c>
      <c r="GX56" s="122"/>
      <c r="GY56" s="123" t="s">
        <v>229</v>
      </c>
      <c r="GZ56" s="128">
        <f>HB88*(IF(ISNUMBER(HB83),HB83,0)+IF(ISNUMBER(HB84),HB84,0)+IF(ISNUMBER(HB85),HB85,0))</f>
        <v>0</v>
      </c>
      <c r="HA56" s="106" t="s">
        <v>230</v>
      </c>
      <c r="HB56" s="122"/>
      <c r="HC56" s="123" t="s">
        <v>229</v>
      </c>
      <c r="HD56" s="128">
        <f>HF88*(IF(ISNUMBER(HF83),HF83,0)+IF(ISNUMBER(HF84),HF84,0)+IF(ISNUMBER(HF85),HF85,0))</f>
        <v>0</v>
      </c>
      <c r="HE56" s="106" t="s">
        <v>230</v>
      </c>
      <c r="HF56" s="122"/>
      <c r="HG56" s="123" t="s">
        <v>229</v>
      </c>
      <c r="HH56" s="128">
        <f>HJ88*(IF(ISNUMBER(HJ83),HJ83,0)+IF(ISNUMBER(HJ84),HJ84,0)+IF(ISNUMBER(HJ85),HJ85,0))</f>
        <v>0</v>
      </c>
      <c r="HI56" s="106" t="s">
        <v>230</v>
      </c>
      <c r="HJ56" s="122"/>
      <c r="HK56" s="123" t="s">
        <v>229</v>
      </c>
      <c r="HL56" s="128">
        <f>HN88*(IF(ISNUMBER(HN83),HN83,0)+IF(ISNUMBER(HN84),HN84,0)+IF(ISNUMBER(HN85),HN85,0))</f>
        <v>0</v>
      </c>
      <c r="HM56" s="106" t="s">
        <v>230</v>
      </c>
      <c r="HN56" s="122"/>
      <c r="HO56" s="123" t="s">
        <v>229</v>
      </c>
      <c r="HP56" s="128">
        <f>HR88*(IF(ISNUMBER(HR83),HR83,0)+IF(ISNUMBER(HR84),HR84,0)+IF(ISNUMBER(HR85),HR85,0))</f>
        <v>0</v>
      </c>
      <c r="HQ56" s="106" t="s">
        <v>230</v>
      </c>
      <c r="HR56" s="122"/>
      <c r="HS56" s="123" t="s">
        <v>229</v>
      </c>
      <c r="HT56" s="128">
        <f>HV88*(IF(ISNUMBER(HV83),HV83,0)+IF(ISNUMBER(HV84),HV84,0)+IF(ISNUMBER(HV85),HV85,0))</f>
        <v>0</v>
      </c>
      <c r="HU56" s="106" t="s">
        <v>230</v>
      </c>
      <c r="HV56" s="122"/>
      <c r="HW56" s="123" t="s">
        <v>229</v>
      </c>
      <c r="HX56" s="128">
        <f>HZ88*(IF(ISNUMBER(HZ83),HZ83,0)+IF(ISNUMBER(HZ84),HZ84,0)+IF(ISNUMBER(HZ85),HZ85,0))</f>
        <v>0</v>
      </c>
      <c r="HY56" s="106" t="s">
        <v>230</v>
      </c>
      <c r="HZ56" s="122"/>
      <c r="IA56" s="123" t="s">
        <v>229</v>
      </c>
      <c r="IB56" s="128">
        <f>ID88*(IF(ISNUMBER(ID83),ID83,0)+IF(ISNUMBER(ID84),ID84,0)+IF(ISNUMBER(ID85),ID85,0))</f>
        <v>0</v>
      </c>
      <c r="IC56" s="106" t="s">
        <v>230</v>
      </c>
      <c r="ID56" s="122"/>
      <c r="IE56" s="123" t="s">
        <v>229</v>
      </c>
      <c r="IF56" s="128">
        <f>IH88*(IF(ISNUMBER(IH83),IH83,0)+IF(ISNUMBER(IH84),IH84,0)+IF(ISNUMBER(IH85),IH85,0))</f>
        <v>0</v>
      </c>
      <c r="IG56" s="106" t="s">
        <v>230</v>
      </c>
      <c r="IH56" s="122"/>
      <c r="II56" s="123" t="s">
        <v>229</v>
      </c>
      <c r="IJ56" s="128">
        <f>IL88*(IF(ISNUMBER(IL83),IL83,0)+IF(ISNUMBER(IL84),IL84,0)+IF(ISNUMBER(IL85),IL85,0))</f>
        <v>0</v>
      </c>
      <c r="IK56" s="106" t="s">
        <v>230</v>
      </c>
      <c r="IL56" s="122"/>
      <c r="IM56" s="123" t="s">
        <v>229</v>
      </c>
      <c r="IN56" s="128">
        <f>IP88*(IF(ISNUMBER(IP83),IP83,0)+IF(ISNUMBER(IP84),IP84,0)+IF(ISNUMBER(IP85),IP85,0))</f>
        <v>0</v>
      </c>
      <c r="IO56" s="106" t="s">
        <v>230</v>
      </c>
      <c r="IP56" s="122"/>
      <c r="IQ56" s="123" t="s">
        <v>229</v>
      </c>
      <c r="IR56" s="128">
        <f>IT88*(IF(ISNUMBER(IT83),IT83,0)+IF(ISNUMBER(IT84),IT84,0)+IF(ISNUMBER(IT85),IT85,0))</f>
        <v>0</v>
      </c>
      <c r="IS56" s="106" t="s">
        <v>230</v>
      </c>
      <c r="IT56" s="122"/>
      <c r="IU56" s="123" t="s">
        <v>229</v>
      </c>
      <c r="IV56" s="128">
        <f>IX88*(IF(ISNUMBER(IX83),IX83,0)+IF(ISNUMBER(IX84),IX84,0)+IF(ISNUMBER(IX85),IX85,0))</f>
        <v>0</v>
      </c>
      <c r="IW56" s="106" t="s">
        <v>230</v>
      </c>
      <c r="IX56" s="122"/>
    </row>
    <row r="57" spans="1:258" ht="30.2" hidden="1" customHeight="1" x14ac:dyDescent="0.25">
      <c r="A57" s="370"/>
      <c r="B57" s="370"/>
      <c r="C57" s="370"/>
      <c r="D57" s="370"/>
      <c r="E57" s="304"/>
      <c r="F57" s="276"/>
      <c r="G57" s="354"/>
      <c r="H57" s="120"/>
      <c r="I57" s="121"/>
      <c r="J57" s="122"/>
      <c r="K57" s="312"/>
      <c r="L57" s="120"/>
      <c r="M57" s="121"/>
      <c r="N57" s="122"/>
      <c r="O57" s="312"/>
      <c r="P57" s="120"/>
      <c r="Q57" s="121"/>
      <c r="R57" s="122"/>
      <c r="S57" s="312"/>
      <c r="T57" s="120"/>
      <c r="U57" s="121"/>
      <c r="V57" s="122"/>
      <c r="W57" s="312"/>
      <c r="X57" s="120"/>
      <c r="Y57" s="121"/>
      <c r="Z57" s="122"/>
      <c r="AA57" s="312"/>
      <c r="AB57" s="120"/>
      <c r="AC57" s="121"/>
      <c r="AD57" s="122"/>
      <c r="AE57" s="312"/>
      <c r="AF57" s="120"/>
      <c r="AG57" s="121"/>
      <c r="AH57" s="122"/>
      <c r="AI57" s="312"/>
      <c r="AJ57" s="120"/>
      <c r="AK57" s="121"/>
      <c r="AL57" s="122"/>
      <c r="AM57" s="312"/>
      <c r="AN57" s="120"/>
      <c r="AO57" s="121"/>
      <c r="AP57" s="122"/>
      <c r="AQ57" s="312"/>
      <c r="AR57" s="120"/>
      <c r="AS57" s="121"/>
      <c r="AT57" s="122"/>
      <c r="AU57" s="312"/>
      <c r="AV57" s="120"/>
      <c r="AW57" s="121"/>
      <c r="AX57" s="122"/>
      <c r="AY57" s="312"/>
      <c r="AZ57" s="120"/>
      <c r="BA57" s="121"/>
      <c r="BB57" s="122"/>
      <c r="BC57" s="312"/>
      <c r="BD57" s="120"/>
      <c r="BE57" s="121"/>
      <c r="BF57" s="122"/>
      <c r="BG57" s="312"/>
      <c r="BH57" s="120"/>
      <c r="BI57" s="121"/>
      <c r="BJ57" s="122"/>
      <c r="BK57" s="312"/>
      <c r="BL57" s="120"/>
      <c r="BM57" s="121"/>
      <c r="BN57" s="122"/>
      <c r="BO57" s="312"/>
      <c r="BP57" s="120"/>
      <c r="BQ57" s="121"/>
      <c r="BR57" s="122"/>
      <c r="BS57" s="312"/>
      <c r="BT57" s="120"/>
      <c r="BU57" s="121"/>
      <c r="BV57" s="122"/>
      <c r="BW57" s="312"/>
      <c r="BX57" s="120"/>
      <c r="BY57" s="121"/>
      <c r="BZ57" s="122"/>
      <c r="CA57" s="312"/>
      <c r="CB57" s="120"/>
      <c r="CC57" s="121"/>
      <c r="CD57" s="122"/>
      <c r="CE57" s="312"/>
      <c r="CF57" s="120"/>
      <c r="CG57" s="121"/>
      <c r="CH57" s="122"/>
      <c r="CI57" s="312"/>
      <c r="CJ57" s="120"/>
      <c r="CK57" s="121"/>
      <c r="CL57" s="122"/>
      <c r="CM57" s="312"/>
      <c r="CN57" s="120"/>
      <c r="CO57" s="121"/>
      <c r="CP57" s="122"/>
      <c r="CQ57" s="312"/>
      <c r="CR57" s="120"/>
      <c r="CS57" s="121"/>
      <c r="CT57" s="122"/>
      <c r="CU57" s="312"/>
      <c r="CV57" s="120"/>
      <c r="CW57" s="121"/>
      <c r="CX57" s="122"/>
      <c r="CY57" s="312"/>
      <c r="CZ57" s="120"/>
      <c r="DA57" s="121"/>
      <c r="DB57" s="122"/>
      <c r="DC57" s="312"/>
      <c r="DD57" s="120"/>
      <c r="DE57" s="121"/>
      <c r="DF57" s="122"/>
      <c r="DG57" s="312"/>
      <c r="DH57" s="120"/>
      <c r="DI57" s="121"/>
      <c r="DJ57" s="122"/>
      <c r="DK57" s="312"/>
      <c r="DL57" s="120"/>
      <c r="DM57" s="121"/>
      <c r="DN57" s="122"/>
      <c r="DO57" s="312"/>
      <c r="DP57" s="120"/>
      <c r="DQ57" s="121"/>
      <c r="DR57" s="122"/>
      <c r="DS57" s="312"/>
      <c r="DT57" s="120"/>
      <c r="DU57" s="121"/>
      <c r="DV57" s="122"/>
      <c r="DW57" s="312"/>
      <c r="DX57" s="120"/>
      <c r="DY57" s="121"/>
      <c r="DZ57" s="122"/>
      <c r="EA57" s="312"/>
      <c r="EB57" s="120"/>
      <c r="EC57" s="121"/>
      <c r="ED57" s="122"/>
      <c r="EE57" s="312"/>
      <c r="EF57" s="120"/>
      <c r="EG57" s="121"/>
      <c r="EH57" s="122"/>
      <c r="EI57" s="312"/>
      <c r="EJ57" s="120"/>
      <c r="EK57" s="121"/>
      <c r="EL57" s="122"/>
      <c r="EM57" s="312"/>
      <c r="EN57" s="120"/>
      <c r="EO57" s="121"/>
      <c r="EP57" s="122"/>
      <c r="EQ57" s="312"/>
      <c r="ER57" s="120"/>
      <c r="ES57" s="121"/>
      <c r="ET57" s="122"/>
      <c r="EU57" s="312"/>
      <c r="EV57" s="120"/>
      <c r="EW57" s="121"/>
      <c r="EX57" s="122"/>
      <c r="EY57" s="312"/>
      <c r="EZ57" s="120"/>
      <c r="FA57" s="121"/>
      <c r="FB57" s="122"/>
      <c r="FC57" s="312"/>
      <c r="FD57" s="120"/>
      <c r="FE57" s="121"/>
      <c r="FF57" s="122"/>
      <c r="FG57" s="312"/>
      <c r="FH57" s="120"/>
      <c r="FI57" s="121"/>
      <c r="FJ57" s="122"/>
      <c r="FK57" s="312"/>
      <c r="FL57" s="120"/>
      <c r="FM57" s="121"/>
      <c r="FN57" s="122"/>
      <c r="FO57" s="312"/>
      <c r="FP57" s="120"/>
      <c r="FQ57" s="121"/>
      <c r="FR57" s="122"/>
      <c r="FS57" s="312"/>
      <c r="FT57" s="120"/>
      <c r="FU57" s="121"/>
      <c r="FV57" s="122"/>
      <c r="FW57" s="312"/>
      <c r="FX57" s="120"/>
      <c r="FY57" s="121"/>
      <c r="FZ57" s="122"/>
      <c r="GA57" s="312"/>
      <c r="GB57" s="120"/>
      <c r="GC57" s="121"/>
      <c r="GD57" s="122"/>
      <c r="GE57" s="312"/>
      <c r="GF57" s="120"/>
      <c r="GG57" s="121"/>
      <c r="GH57" s="122"/>
      <c r="GI57" s="312"/>
      <c r="GJ57" s="120"/>
      <c r="GK57" s="121"/>
      <c r="GL57" s="122"/>
      <c r="GM57" s="312"/>
      <c r="GN57" s="120"/>
      <c r="GO57" s="121"/>
      <c r="GP57" s="122"/>
      <c r="GQ57" s="312"/>
      <c r="GR57" s="120"/>
      <c r="GS57" s="121"/>
      <c r="GT57" s="122"/>
      <c r="GU57" s="312"/>
      <c r="GV57" s="120"/>
      <c r="GW57" s="121"/>
      <c r="GX57" s="122"/>
      <c r="GY57" s="312"/>
      <c r="GZ57" s="120"/>
      <c r="HA57" s="121"/>
      <c r="HB57" s="122"/>
      <c r="HC57" s="312"/>
      <c r="HD57" s="120"/>
      <c r="HE57" s="121"/>
      <c r="HF57" s="122"/>
      <c r="HG57" s="312"/>
      <c r="HH57" s="120"/>
      <c r="HI57" s="121"/>
      <c r="HJ57" s="122"/>
      <c r="HK57" s="312"/>
      <c r="HL57" s="120"/>
      <c r="HM57" s="121"/>
      <c r="HN57" s="122"/>
      <c r="HO57" s="312"/>
      <c r="HP57" s="120"/>
      <c r="HQ57" s="121"/>
      <c r="HR57" s="122"/>
      <c r="HS57" s="312"/>
      <c r="HT57" s="120"/>
      <c r="HU57" s="121"/>
      <c r="HV57" s="122"/>
      <c r="HW57" s="312"/>
      <c r="HX57" s="120"/>
      <c r="HY57" s="121"/>
      <c r="HZ57" s="122"/>
      <c r="IA57" s="312"/>
      <c r="IB57" s="120"/>
      <c r="IC57" s="121"/>
      <c r="ID57" s="122"/>
      <c r="IE57" s="312"/>
      <c r="IF57" s="120"/>
      <c r="IG57" s="121"/>
      <c r="IH57" s="122"/>
      <c r="II57" s="312"/>
      <c r="IJ57" s="120"/>
      <c r="IK57" s="121"/>
      <c r="IL57" s="122"/>
      <c r="IM57" s="312"/>
      <c r="IN57" s="120"/>
      <c r="IO57" s="121"/>
      <c r="IP57" s="122"/>
      <c r="IQ57" s="312"/>
      <c r="IR57" s="120"/>
      <c r="IS57" s="121"/>
      <c r="IT57" s="122"/>
      <c r="IU57" s="312"/>
      <c r="IV57" s="120"/>
      <c r="IW57" s="121"/>
      <c r="IX57" s="122"/>
    </row>
    <row r="58" spans="1:258" ht="30.2" hidden="1" customHeight="1" x14ac:dyDescent="0.35">
      <c r="A58" s="370"/>
      <c r="B58" s="370"/>
      <c r="C58" s="370"/>
      <c r="D58" s="370"/>
      <c r="E58" s="304"/>
      <c r="F58" s="276"/>
      <c r="G58" s="356" t="s">
        <v>231</v>
      </c>
      <c r="H58" s="130">
        <f>H54-H56</f>
        <v>0</v>
      </c>
      <c r="I58" s="106" t="s">
        <v>232</v>
      </c>
      <c r="J58" s="107"/>
      <c r="K58" s="129" t="s">
        <v>231</v>
      </c>
      <c r="L58" s="130">
        <f>L54-L56</f>
        <v>0</v>
      </c>
      <c r="M58" s="106" t="s">
        <v>232</v>
      </c>
      <c r="N58" s="107"/>
      <c r="O58" s="129" t="s">
        <v>231</v>
      </c>
      <c r="P58" s="130">
        <f>P54-P56</f>
        <v>0</v>
      </c>
      <c r="Q58" s="106" t="s">
        <v>232</v>
      </c>
      <c r="R58" s="107"/>
      <c r="S58" s="129" t="s">
        <v>231</v>
      </c>
      <c r="T58" s="130">
        <f>T54-T56</f>
        <v>0</v>
      </c>
      <c r="U58" s="106" t="s">
        <v>232</v>
      </c>
      <c r="V58" s="107"/>
      <c r="W58" s="129" t="s">
        <v>231</v>
      </c>
      <c r="X58" s="130">
        <f>X54-X56</f>
        <v>0</v>
      </c>
      <c r="Y58" s="106" t="s">
        <v>232</v>
      </c>
      <c r="Z58" s="107"/>
      <c r="AA58" s="129" t="s">
        <v>231</v>
      </c>
      <c r="AB58" s="130">
        <f>AB54-AB56</f>
        <v>0</v>
      </c>
      <c r="AC58" s="106" t="s">
        <v>232</v>
      </c>
      <c r="AD58" s="107"/>
      <c r="AE58" s="129" t="s">
        <v>231</v>
      </c>
      <c r="AF58" s="130">
        <f>AF54-AF56</f>
        <v>0</v>
      </c>
      <c r="AG58" s="106" t="s">
        <v>232</v>
      </c>
      <c r="AH58" s="107"/>
      <c r="AI58" s="129" t="s">
        <v>231</v>
      </c>
      <c r="AJ58" s="130">
        <f>AJ54-AJ56</f>
        <v>0</v>
      </c>
      <c r="AK58" s="106" t="s">
        <v>232</v>
      </c>
      <c r="AL58" s="107"/>
      <c r="AM58" s="129" t="s">
        <v>231</v>
      </c>
      <c r="AN58" s="130">
        <f>AN54-AN56</f>
        <v>0</v>
      </c>
      <c r="AO58" s="106" t="s">
        <v>232</v>
      </c>
      <c r="AP58" s="107"/>
      <c r="AQ58" s="129" t="s">
        <v>231</v>
      </c>
      <c r="AR58" s="130">
        <f>AR54-AR56</f>
        <v>0</v>
      </c>
      <c r="AS58" s="106" t="s">
        <v>232</v>
      </c>
      <c r="AT58" s="107"/>
      <c r="AU58" s="129" t="s">
        <v>231</v>
      </c>
      <c r="AV58" s="130">
        <f>AV54-AV56</f>
        <v>0</v>
      </c>
      <c r="AW58" s="106" t="s">
        <v>232</v>
      </c>
      <c r="AX58" s="107"/>
      <c r="AY58" s="129" t="s">
        <v>231</v>
      </c>
      <c r="AZ58" s="130">
        <f>AZ54-AZ56</f>
        <v>0</v>
      </c>
      <c r="BA58" s="106" t="s">
        <v>232</v>
      </c>
      <c r="BB58" s="107"/>
      <c r="BC58" s="129" t="s">
        <v>231</v>
      </c>
      <c r="BD58" s="130">
        <f>BD54-BD56</f>
        <v>0</v>
      </c>
      <c r="BE58" s="106" t="s">
        <v>232</v>
      </c>
      <c r="BF58" s="107"/>
      <c r="BG58" s="129" t="s">
        <v>231</v>
      </c>
      <c r="BH58" s="130">
        <f>BH54-BH56</f>
        <v>0</v>
      </c>
      <c r="BI58" s="106" t="s">
        <v>232</v>
      </c>
      <c r="BJ58" s="107"/>
      <c r="BK58" s="129" t="s">
        <v>231</v>
      </c>
      <c r="BL58" s="130">
        <f>BL54-BL56</f>
        <v>0</v>
      </c>
      <c r="BM58" s="106" t="s">
        <v>232</v>
      </c>
      <c r="BN58" s="107"/>
      <c r="BO58" s="129" t="s">
        <v>231</v>
      </c>
      <c r="BP58" s="130">
        <f>BP54-BP56</f>
        <v>0</v>
      </c>
      <c r="BQ58" s="106" t="s">
        <v>232</v>
      </c>
      <c r="BR58" s="107"/>
      <c r="BS58" s="129" t="s">
        <v>231</v>
      </c>
      <c r="BT58" s="130">
        <f>BT54-BT56</f>
        <v>0</v>
      </c>
      <c r="BU58" s="106" t="s">
        <v>232</v>
      </c>
      <c r="BV58" s="107"/>
      <c r="BW58" s="129" t="s">
        <v>231</v>
      </c>
      <c r="BX58" s="130">
        <f>BX54-BX56</f>
        <v>0</v>
      </c>
      <c r="BY58" s="106" t="s">
        <v>232</v>
      </c>
      <c r="BZ58" s="107"/>
      <c r="CA58" s="129" t="s">
        <v>231</v>
      </c>
      <c r="CB58" s="130">
        <f>CB54-CB56</f>
        <v>0</v>
      </c>
      <c r="CC58" s="106" t="s">
        <v>232</v>
      </c>
      <c r="CD58" s="107"/>
      <c r="CE58" s="129" t="s">
        <v>231</v>
      </c>
      <c r="CF58" s="130">
        <f>CF54-CF56</f>
        <v>0</v>
      </c>
      <c r="CG58" s="106" t="s">
        <v>232</v>
      </c>
      <c r="CH58" s="107"/>
      <c r="CI58" s="129" t="s">
        <v>231</v>
      </c>
      <c r="CJ58" s="130">
        <f>CJ54-CJ56</f>
        <v>0</v>
      </c>
      <c r="CK58" s="106" t="s">
        <v>232</v>
      </c>
      <c r="CL58" s="107"/>
      <c r="CM58" s="129" t="s">
        <v>231</v>
      </c>
      <c r="CN58" s="130">
        <f>CN54-CN56</f>
        <v>0</v>
      </c>
      <c r="CO58" s="106" t="s">
        <v>232</v>
      </c>
      <c r="CP58" s="107"/>
      <c r="CQ58" s="129" t="s">
        <v>231</v>
      </c>
      <c r="CR58" s="130">
        <f>CR54-CR56</f>
        <v>0</v>
      </c>
      <c r="CS58" s="106" t="s">
        <v>232</v>
      </c>
      <c r="CT58" s="107"/>
      <c r="CU58" s="129" t="s">
        <v>231</v>
      </c>
      <c r="CV58" s="130">
        <f>CV54-CV56</f>
        <v>0</v>
      </c>
      <c r="CW58" s="106" t="s">
        <v>232</v>
      </c>
      <c r="CX58" s="107"/>
      <c r="CY58" s="129" t="s">
        <v>231</v>
      </c>
      <c r="CZ58" s="130">
        <f>CZ54-CZ56</f>
        <v>0</v>
      </c>
      <c r="DA58" s="106" t="s">
        <v>232</v>
      </c>
      <c r="DB58" s="107"/>
      <c r="DC58" s="129" t="s">
        <v>231</v>
      </c>
      <c r="DD58" s="130">
        <f>DD54-DD56</f>
        <v>0</v>
      </c>
      <c r="DE58" s="106" t="s">
        <v>232</v>
      </c>
      <c r="DF58" s="107"/>
      <c r="DG58" s="129" t="s">
        <v>231</v>
      </c>
      <c r="DH58" s="130">
        <f>DH54-DH56</f>
        <v>0</v>
      </c>
      <c r="DI58" s="106" t="s">
        <v>232</v>
      </c>
      <c r="DJ58" s="107"/>
      <c r="DK58" s="129" t="s">
        <v>231</v>
      </c>
      <c r="DL58" s="130">
        <f>DL54-DL56</f>
        <v>0</v>
      </c>
      <c r="DM58" s="106" t="s">
        <v>232</v>
      </c>
      <c r="DN58" s="107"/>
      <c r="DO58" s="129" t="s">
        <v>231</v>
      </c>
      <c r="DP58" s="130">
        <f>DP54-DP56</f>
        <v>0</v>
      </c>
      <c r="DQ58" s="106" t="s">
        <v>232</v>
      </c>
      <c r="DR58" s="107"/>
      <c r="DS58" s="129" t="s">
        <v>231</v>
      </c>
      <c r="DT58" s="130">
        <f>DT54-DT56</f>
        <v>0</v>
      </c>
      <c r="DU58" s="106" t="s">
        <v>232</v>
      </c>
      <c r="DV58" s="107"/>
      <c r="DW58" s="129" t="s">
        <v>231</v>
      </c>
      <c r="DX58" s="130">
        <f>DX54-DX56</f>
        <v>0</v>
      </c>
      <c r="DY58" s="106" t="s">
        <v>232</v>
      </c>
      <c r="DZ58" s="107"/>
      <c r="EA58" s="129" t="s">
        <v>231</v>
      </c>
      <c r="EB58" s="130">
        <f>EB54-EB56</f>
        <v>0</v>
      </c>
      <c r="EC58" s="106" t="s">
        <v>232</v>
      </c>
      <c r="ED58" s="107"/>
      <c r="EE58" s="129" t="s">
        <v>231</v>
      </c>
      <c r="EF58" s="130">
        <f>EF54-EF56</f>
        <v>0</v>
      </c>
      <c r="EG58" s="106" t="s">
        <v>232</v>
      </c>
      <c r="EH58" s="107"/>
      <c r="EI58" s="129" t="s">
        <v>231</v>
      </c>
      <c r="EJ58" s="130">
        <f>EJ54-EJ56</f>
        <v>0</v>
      </c>
      <c r="EK58" s="106" t="s">
        <v>232</v>
      </c>
      <c r="EL58" s="107"/>
      <c r="EM58" s="129" t="s">
        <v>231</v>
      </c>
      <c r="EN58" s="130">
        <f>EN54-EN56</f>
        <v>0</v>
      </c>
      <c r="EO58" s="106" t="s">
        <v>232</v>
      </c>
      <c r="EP58" s="107"/>
      <c r="EQ58" s="129" t="s">
        <v>231</v>
      </c>
      <c r="ER58" s="130">
        <f>ER54-ER56</f>
        <v>0</v>
      </c>
      <c r="ES58" s="106" t="s">
        <v>232</v>
      </c>
      <c r="ET58" s="107"/>
      <c r="EU58" s="129" t="s">
        <v>231</v>
      </c>
      <c r="EV58" s="130">
        <f>EV54-EV56</f>
        <v>0</v>
      </c>
      <c r="EW58" s="106" t="s">
        <v>232</v>
      </c>
      <c r="EX58" s="107"/>
      <c r="EY58" s="129" t="s">
        <v>231</v>
      </c>
      <c r="EZ58" s="130">
        <f>EZ54-EZ56</f>
        <v>0</v>
      </c>
      <c r="FA58" s="106" t="s">
        <v>232</v>
      </c>
      <c r="FB58" s="107"/>
      <c r="FC58" s="129" t="s">
        <v>231</v>
      </c>
      <c r="FD58" s="130">
        <f>FD54-FD56</f>
        <v>0</v>
      </c>
      <c r="FE58" s="106" t="s">
        <v>232</v>
      </c>
      <c r="FF58" s="107"/>
      <c r="FG58" s="129" t="s">
        <v>231</v>
      </c>
      <c r="FH58" s="130">
        <f>FH54-FH56</f>
        <v>0</v>
      </c>
      <c r="FI58" s="106" t="s">
        <v>232</v>
      </c>
      <c r="FJ58" s="107"/>
      <c r="FK58" s="129" t="s">
        <v>231</v>
      </c>
      <c r="FL58" s="130">
        <f>FL54-FL56</f>
        <v>0</v>
      </c>
      <c r="FM58" s="106" t="s">
        <v>232</v>
      </c>
      <c r="FN58" s="107"/>
      <c r="FO58" s="129" t="s">
        <v>231</v>
      </c>
      <c r="FP58" s="130">
        <f>FP54-FP56</f>
        <v>0</v>
      </c>
      <c r="FQ58" s="106" t="s">
        <v>232</v>
      </c>
      <c r="FR58" s="107"/>
      <c r="FS58" s="129" t="s">
        <v>231</v>
      </c>
      <c r="FT58" s="130">
        <f>FT54-FT56</f>
        <v>0</v>
      </c>
      <c r="FU58" s="106" t="s">
        <v>232</v>
      </c>
      <c r="FV58" s="107"/>
      <c r="FW58" s="129" t="s">
        <v>231</v>
      </c>
      <c r="FX58" s="130">
        <f>FX54-FX56</f>
        <v>0</v>
      </c>
      <c r="FY58" s="106" t="s">
        <v>232</v>
      </c>
      <c r="FZ58" s="107"/>
      <c r="GA58" s="129" t="s">
        <v>231</v>
      </c>
      <c r="GB58" s="130">
        <f>GB54-GB56</f>
        <v>0</v>
      </c>
      <c r="GC58" s="106" t="s">
        <v>232</v>
      </c>
      <c r="GD58" s="107"/>
      <c r="GE58" s="129" t="s">
        <v>231</v>
      </c>
      <c r="GF58" s="130">
        <f>GF54-GF56</f>
        <v>0</v>
      </c>
      <c r="GG58" s="106" t="s">
        <v>232</v>
      </c>
      <c r="GH58" s="107"/>
      <c r="GI58" s="129" t="s">
        <v>231</v>
      </c>
      <c r="GJ58" s="130">
        <f>GJ54-GJ56</f>
        <v>0</v>
      </c>
      <c r="GK58" s="106" t="s">
        <v>232</v>
      </c>
      <c r="GL58" s="107"/>
      <c r="GM58" s="129" t="s">
        <v>231</v>
      </c>
      <c r="GN58" s="130">
        <f>GN54-GN56</f>
        <v>0</v>
      </c>
      <c r="GO58" s="106" t="s">
        <v>232</v>
      </c>
      <c r="GP58" s="107"/>
      <c r="GQ58" s="129" t="s">
        <v>231</v>
      </c>
      <c r="GR58" s="130">
        <f>GR54-GR56</f>
        <v>0</v>
      </c>
      <c r="GS58" s="106" t="s">
        <v>232</v>
      </c>
      <c r="GT58" s="107"/>
      <c r="GU58" s="129" t="s">
        <v>231</v>
      </c>
      <c r="GV58" s="130">
        <f>GV54-GV56</f>
        <v>0</v>
      </c>
      <c r="GW58" s="106" t="s">
        <v>232</v>
      </c>
      <c r="GX58" s="107"/>
      <c r="GY58" s="129" t="s">
        <v>231</v>
      </c>
      <c r="GZ58" s="130">
        <f>GZ54-GZ56</f>
        <v>0</v>
      </c>
      <c r="HA58" s="106" t="s">
        <v>232</v>
      </c>
      <c r="HB58" s="107"/>
      <c r="HC58" s="129" t="s">
        <v>231</v>
      </c>
      <c r="HD58" s="130">
        <f>HD54-HD56</f>
        <v>0</v>
      </c>
      <c r="HE58" s="106" t="s">
        <v>232</v>
      </c>
      <c r="HF58" s="107"/>
      <c r="HG58" s="129" t="s">
        <v>231</v>
      </c>
      <c r="HH58" s="130">
        <f>HH54-HH56</f>
        <v>0</v>
      </c>
      <c r="HI58" s="106" t="s">
        <v>232</v>
      </c>
      <c r="HJ58" s="107"/>
      <c r="HK58" s="129" t="s">
        <v>231</v>
      </c>
      <c r="HL58" s="130">
        <f>HL54-HL56</f>
        <v>0</v>
      </c>
      <c r="HM58" s="106" t="s">
        <v>232</v>
      </c>
      <c r="HN58" s="107"/>
      <c r="HO58" s="129" t="s">
        <v>231</v>
      </c>
      <c r="HP58" s="130">
        <f>HP54-HP56</f>
        <v>0</v>
      </c>
      <c r="HQ58" s="106" t="s">
        <v>232</v>
      </c>
      <c r="HR58" s="107"/>
      <c r="HS58" s="129" t="s">
        <v>231</v>
      </c>
      <c r="HT58" s="130">
        <f>HT54-HT56</f>
        <v>0</v>
      </c>
      <c r="HU58" s="106" t="s">
        <v>232</v>
      </c>
      <c r="HV58" s="107"/>
      <c r="HW58" s="129" t="s">
        <v>231</v>
      </c>
      <c r="HX58" s="130">
        <f>HX54-HX56</f>
        <v>0</v>
      </c>
      <c r="HY58" s="106" t="s">
        <v>232</v>
      </c>
      <c r="HZ58" s="107"/>
      <c r="IA58" s="129" t="s">
        <v>231</v>
      </c>
      <c r="IB58" s="130">
        <f>IB54-IB56</f>
        <v>0</v>
      </c>
      <c r="IC58" s="106" t="s">
        <v>232</v>
      </c>
      <c r="ID58" s="107"/>
      <c r="IE58" s="129" t="s">
        <v>231</v>
      </c>
      <c r="IF58" s="130">
        <f>IF54-IF56</f>
        <v>0</v>
      </c>
      <c r="IG58" s="106" t="s">
        <v>232</v>
      </c>
      <c r="IH58" s="107"/>
      <c r="II58" s="129" t="s">
        <v>231</v>
      </c>
      <c r="IJ58" s="130">
        <f>IJ54-IJ56</f>
        <v>0</v>
      </c>
      <c r="IK58" s="106" t="s">
        <v>232</v>
      </c>
      <c r="IL58" s="107"/>
      <c r="IM58" s="129" t="s">
        <v>231</v>
      </c>
      <c r="IN58" s="130">
        <f>IN54-IN56</f>
        <v>0</v>
      </c>
      <c r="IO58" s="106" t="s">
        <v>232</v>
      </c>
      <c r="IP58" s="107"/>
      <c r="IQ58" s="129" t="s">
        <v>231</v>
      </c>
      <c r="IR58" s="130">
        <f>IR54-IR56</f>
        <v>0</v>
      </c>
      <c r="IS58" s="106" t="s">
        <v>232</v>
      </c>
      <c r="IT58" s="107"/>
      <c r="IU58" s="129" t="s">
        <v>231</v>
      </c>
      <c r="IV58" s="130">
        <f>IV54-IV56</f>
        <v>0</v>
      </c>
      <c r="IW58" s="106" t="s">
        <v>232</v>
      </c>
      <c r="IX58" s="107"/>
    </row>
    <row r="59" spans="1:258" ht="30.2" hidden="1" customHeight="1" x14ac:dyDescent="0.25">
      <c r="A59" s="370"/>
      <c r="B59" s="370"/>
      <c r="C59" s="370"/>
      <c r="D59" s="370"/>
      <c r="E59" s="304"/>
      <c r="F59" s="276"/>
      <c r="G59" s="356"/>
      <c r="H59" s="131"/>
      <c r="I59" s="106"/>
      <c r="J59" s="107"/>
      <c r="K59" s="129"/>
      <c r="L59" s="131"/>
      <c r="M59" s="106"/>
      <c r="N59" s="107"/>
      <c r="O59" s="129"/>
      <c r="P59" s="131"/>
      <c r="Q59" s="106"/>
      <c r="R59" s="107"/>
      <c r="S59" s="129"/>
      <c r="T59" s="131"/>
      <c r="U59" s="106"/>
      <c r="V59" s="107"/>
      <c r="W59" s="129"/>
      <c r="X59" s="131"/>
      <c r="Y59" s="106"/>
      <c r="Z59" s="107"/>
      <c r="AA59" s="129"/>
      <c r="AB59" s="131"/>
      <c r="AC59" s="106"/>
      <c r="AD59" s="107"/>
      <c r="AE59" s="129"/>
      <c r="AF59" s="131"/>
      <c r="AG59" s="106"/>
      <c r="AH59" s="107"/>
      <c r="AI59" s="129"/>
      <c r="AJ59" s="131"/>
      <c r="AK59" s="106"/>
      <c r="AL59" s="107"/>
      <c r="AM59" s="129"/>
      <c r="AN59" s="131"/>
      <c r="AO59" s="106"/>
      <c r="AP59" s="107"/>
      <c r="AQ59" s="129"/>
      <c r="AR59" s="131"/>
      <c r="AS59" s="106"/>
      <c r="AT59" s="107"/>
      <c r="AU59" s="129"/>
      <c r="AV59" s="131"/>
      <c r="AW59" s="106"/>
      <c r="AX59" s="107"/>
      <c r="AY59" s="129"/>
      <c r="AZ59" s="131"/>
      <c r="BA59" s="106"/>
      <c r="BB59" s="107"/>
      <c r="BC59" s="129"/>
      <c r="BD59" s="131"/>
      <c r="BE59" s="106"/>
      <c r="BF59" s="107"/>
      <c r="BG59" s="129"/>
      <c r="BH59" s="131"/>
      <c r="BI59" s="106"/>
      <c r="BJ59" s="107"/>
      <c r="BK59" s="129"/>
      <c r="BL59" s="131"/>
      <c r="BM59" s="106"/>
      <c r="BN59" s="107"/>
      <c r="BO59" s="129"/>
      <c r="BP59" s="131"/>
      <c r="BQ59" s="106"/>
      <c r="BR59" s="107"/>
      <c r="BS59" s="129"/>
      <c r="BT59" s="131"/>
      <c r="BU59" s="106"/>
      <c r="BV59" s="107"/>
      <c r="BW59" s="129"/>
      <c r="BX59" s="131"/>
      <c r="BY59" s="106"/>
      <c r="BZ59" s="107"/>
      <c r="CA59" s="129"/>
      <c r="CB59" s="131"/>
      <c r="CC59" s="106"/>
      <c r="CD59" s="107"/>
      <c r="CE59" s="129"/>
      <c r="CF59" s="131"/>
      <c r="CG59" s="106"/>
      <c r="CH59" s="107"/>
      <c r="CI59" s="129"/>
      <c r="CJ59" s="131"/>
      <c r="CK59" s="106"/>
      <c r="CL59" s="107"/>
      <c r="CM59" s="129"/>
      <c r="CN59" s="131"/>
      <c r="CO59" s="106"/>
      <c r="CP59" s="107"/>
      <c r="CQ59" s="129"/>
      <c r="CR59" s="131"/>
      <c r="CS59" s="106"/>
      <c r="CT59" s="107"/>
      <c r="CU59" s="129"/>
      <c r="CV59" s="131"/>
      <c r="CW59" s="106"/>
      <c r="CX59" s="107"/>
      <c r="CY59" s="129"/>
      <c r="CZ59" s="131"/>
      <c r="DA59" s="106"/>
      <c r="DB59" s="107"/>
      <c r="DC59" s="129"/>
      <c r="DD59" s="131"/>
      <c r="DE59" s="106"/>
      <c r="DF59" s="107"/>
      <c r="DG59" s="129"/>
      <c r="DH59" s="131"/>
      <c r="DI59" s="106"/>
      <c r="DJ59" s="107"/>
      <c r="DK59" s="129"/>
      <c r="DL59" s="131"/>
      <c r="DM59" s="106"/>
      <c r="DN59" s="107"/>
      <c r="DO59" s="129"/>
      <c r="DP59" s="131"/>
      <c r="DQ59" s="106"/>
      <c r="DR59" s="107"/>
      <c r="DS59" s="129"/>
      <c r="DT59" s="131"/>
      <c r="DU59" s="106"/>
      <c r="DV59" s="107"/>
      <c r="DW59" s="129"/>
      <c r="DX59" s="131"/>
      <c r="DY59" s="106"/>
      <c r="DZ59" s="107"/>
      <c r="EA59" s="129"/>
      <c r="EB59" s="131"/>
      <c r="EC59" s="106"/>
      <c r="ED59" s="107"/>
      <c r="EE59" s="129"/>
      <c r="EF59" s="131"/>
      <c r="EG59" s="106"/>
      <c r="EH59" s="107"/>
      <c r="EI59" s="129"/>
      <c r="EJ59" s="131"/>
      <c r="EK59" s="106"/>
      <c r="EL59" s="107"/>
      <c r="EM59" s="129"/>
      <c r="EN59" s="131"/>
      <c r="EO59" s="106"/>
      <c r="EP59" s="107"/>
      <c r="EQ59" s="129"/>
      <c r="ER59" s="131"/>
      <c r="ES59" s="106"/>
      <c r="ET59" s="107"/>
      <c r="EU59" s="129"/>
      <c r="EV59" s="131"/>
      <c r="EW59" s="106"/>
      <c r="EX59" s="107"/>
      <c r="EY59" s="129"/>
      <c r="EZ59" s="131"/>
      <c r="FA59" s="106"/>
      <c r="FB59" s="107"/>
      <c r="FC59" s="129"/>
      <c r="FD59" s="131"/>
      <c r="FE59" s="106"/>
      <c r="FF59" s="107"/>
      <c r="FG59" s="129"/>
      <c r="FH59" s="131"/>
      <c r="FI59" s="106"/>
      <c r="FJ59" s="107"/>
      <c r="FK59" s="129"/>
      <c r="FL59" s="131"/>
      <c r="FM59" s="106"/>
      <c r="FN59" s="107"/>
      <c r="FO59" s="129"/>
      <c r="FP59" s="131"/>
      <c r="FQ59" s="106"/>
      <c r="FR59" s="107"/>
      <c r="FS59" s="129"/>
      <c r="FT59" s="131"/>
      <c r="FU59" s="106"/>
      <c r="FV59" s="107"/>
      <c r="FW59" s="129"/>
      <c r="FX59" s="131"/>
      <c r="FY59" s="106"/>
      <c r="FZ59" s="107"/>
      <c r="GA59" s="129"/>
      <c r="GB59" s="131"/>
      <c r="GC59" s="106"/>
      <c r="GD59" s="107"/>
      <c r="GE59" s="129"/>
      <c r="GF59" s="131"/>
      <c r="GG59" s="106"/>
      <c r="GH59" s="107"/>
      <c r="GI59" s="129"/>
      <c r="GJ59" s="131"/>
      <c r="GK59" s="106"/>
      <c r="GL59" s="107"/>
      <c r="GM59" s="129"/>
      <c r="GN59" s="131"/>
      <c r="GO59" s="106"/>
      <c r="GP59" s="107"/>
      <c r="GQ59" s="129"/>
      <c r="GR59" s="131"/>
      <c r="GS59" s="106"/>
      <c r="GT59" s="107"/>
      <c r="GU59" s="129"/>
      <c r="GV59" s="131"/>
      <c r="GW59" s="106"/>
      <c r="GX59" s="107"/>
      <c r="GY59" s="129"/>
      <c r="GZ59" s="131"/>
      <c r="HA59" s="106"/>
      <c r="HB59" s="107"/>
      <c r="HC59" s="129"/>
      <c r="HD59" s="131"/>
      <c r="HE59" s="106"/>
      <c r="HF59" s="107"/>
      <c r="HG59" s="129"/>
      <c r="HH59" s="131"/>
      <c r="HI59" s="106"/>
      <c r="HJ59" s="107"/>
      <c r="HK59" s="129"/>
      <c r="HL59" s="131"/>
      <c r="HM59" s="106"/>
      <c r="HN59" s="107"/>
      <c r="HO59" s="129"/>
      <c r="HP59" s="131"/>
      <c r="HQ59" s="106"/>
      <c r="HR59" s="107"/>
      <c r="HS59" s="129"/>
      <c r="HT59" s="131"/>
      <c r="HU59" s="106"/>
      <c r="HV59" s="107"/>
      <c r="HW59" s="129"/>
      <c r="HX59" s="131"/>
      <c r="HY59" s="106"/>
      <c r="HZ59" s="107"/>
      <c r="IA59" s="129"/>
      <c r="IB59" s="131"/>
      <c r="IC59" s="106"/>
      <c r="ID59" s="107"/>
      <c r="IE59" s="129"/>
      <c r="IF59" s="131"/>
      <c r="IG59" s="106"/>
      <c r="IH59" s="107"/>
      <c r="II59" s="129"/>
      <c r="IJ59" s="131"/>
      <c r="IK59" s="106"/>
      <c r="IL59" s="107"/>
      <c r="IM59" s="129"/>
      <c r="IN59" s="131"/>
      <c r="IO59" s="106"/>
      <c r="IP59" s="107"/>
      <c r="IQ59" s="129"/>
      <c r="IR59" s="131"/>
      <c r="IS59" s="106"/>
      <c r="IT59" s="107"/>
      <c r="IU59" s="129"/>
      <c r="IV59" s="131"/>
      <c r="IW59" s="106"/>
      <c r="IX59" s="107"/>
    </row>
    <row r="60" spans="1:258" ht="30.2" hidden="1" customHeight="1" x14ac:dyDescent="0.25">
      <c r="A60" s="370"/>
      <c r="B60" s="370"/>
      <c r="C60" s="370"/>
      <c r="D60" s="370"/>
      <c r="E60" s="304"/>
      <c r="F60" s="276"/>
      <c r="G60" s="525" t="s">
        <v>16</v>
      </c>
      <c r="H60" s="517"/>
      <c r="I60" s="517"/>
      <c r="J60" s="518"/>
      <c r="K60" s="522" t="s">
        <v>16</v>
      </c>
      <c r="L60" s="517"/>
      <c r="M60" s="517"/>
      <c r="N60" s="518"/>
      <c r="O60" s="522" t="s">
        <v>16</v>
      </c>
      <c r="P60" s="517"/>
      <c r="Q60" s="517"/>
      <c r="R60" s="518"/>
      <c r="S60" s="522" t="s">
        <v>16</v>
      </c>
      <c r="T60" s="517"/>
      <c r="U60" s="517"/>
      <c r="V60" s="518"/>
      <c r="W60" s="522" t="s">
        <v>16</v>
      </c>
      <c r="X60" s="517"/>
      <c r="Y60" s="517"/>
      <c r="Z60" s="518"/>
      <c r="AA60" s="522" t="s">
        <v>16</v>
      </c>
      <c r="AB60" s="517"/>
      <c r="AC60" s="517"/>
      <c r="AD60" s="518"/>
      <c r="AE60" s="522" t="s">
        <v>16</v>
      </c>
      <c r="AF60" s="517"/>
      <c r="AG60" s="517"/>
      <c r="AH60" s="518"/>
      <c r="AI60" s="522" t="s">
        <v>16</v>
      </c>
      <c r="AJ60" s="517"/>
      <c r="AK60" s="517"/>
      <c r="AL60" s="518"/>
      <c r="AM60" s="522" t="s">
        <v>16</v>
      </c>
      <c r="AN60" s="517"/>
      <c r="AO60" s="517"/>
      <c r="AP60" s="518"/>
      <c r="AQ60" s="522" t="s">
        <v>16</v>
      </c>
      <c r="AR60" s="517"/>
      <c r="AS60" s="517"/>
      <c r="AT60" s="518"/>
      <c r="AU60" s="522" t="s">
        <v>16</v>
      </c>
      <c r="AV60" s="517"/>
      <c r="AW60" s="517"/>
      <c r="AX60" s="518"/>
      <c r="AY60" s="522" t="s">
        <v>16</v>
      </c>
      <c r="AZ60" s="517"/>
      <c r="BA60" s="517"/>
      <c r="BB60" s="518"/>
      <c r="BC60" s="522" t="s">
        <v>16</v>
      </c>
      <c r="BD60" s="517"/>
      <c r="BE60" s="517"/>
      <c r="BF60" s="518"/>
      <c r="BG60" s="522" t="s">
        <v>16</v>
      </c>
      <c r="BH60" s="517"/>
      <c r="BI60" s="517"/>
      <c r="BJ60" s="518"/>
      <c r="BK60" s="522" t="s">
        <v>16</v>
      </c>
      <c r="BL60" s="517"/>
      <c r="BM60" s="517"/>
      <c r="BN60" s="518"/>
      <c r="BO60" s="522" t="s">
        <v>16</v>
      </c>
      <c r="BP60" s="517"/>
      <c r="BQ60" s="517"/>
      <c r="BR60" s="518"/>
      <c r="BS60" s="522" t="s">
        <v>16</v>
      </c>
      <c r="BT60" s="517"/>
      <c r="BU60" s="517"/>
      <c r="BV60" s="518"/>
      <c r="BW60" s="522" t="s">
        <v>16</v>
      </c>
      <c r="BX60" s="517"/>
      <c r="BY60" s="517"/>
      <c r="BZ60" s="518"/>
      <c r="CA60" s="522" t="s">
        <v>16</v>
      </c>
      <c r="CB60" s="517"/>
      <c r="CC60" s="517"/>
      <c r="CD60" s="518"/>
      <c r="CE60" s="522" t="s">
        <v>16</v>
      </c>
      <c r="CF60" s="517"/>
      <c r="CG60" s="517"/>
      <c r="CH60" s="518"/>
      <c r="CI60" s="522" t="s">
        <v>16</v>
      </c>
      <c r="CJ60" s="517"/>
      <c r="CK60" s="517"/>
      <c r="CL60" s="518"/>
      <c r="CM60" s="522" t="s">
        <v>16</v>
      </c>
      <c r="CN60" s="517"/>
      <c r="CO60" s="517"/>
      <c r="CP60" s="518"/>
      <c r="CQ60" s="522" t="s">
        <v>16</v>
      </c>
      <c r="CR60" s="517"/>
      <c r="CS60" s="517"/>
      <c r="CT60" s="518"/>
      <c r="CU60" s="522" t="s">
        <v>16</v>
      </c>
      <c r="CV60" s="517"/>
      <c r="CW60" s="517"/>
      <c r="CX60" s="518"/>
      <c r="CY60" s="522" t="s">
        <v>16</v>
      </c>
      <c r="CZ60" s="517"/>
      <c r="DA60" s="517"/>
      <c r="DB60" s="518"/>
      <c r="DC60" s="522" t="s">
        <v>16</v>
      </c>
      <c r="DD60" s="517"/>
      <c r="DE60" s="517"/>
      <c r="DF60" s="518"/>
      <c r="DG60" s="522" t="s">
        <v>16</v>
      </c>
      <c r="DH60" s="517"/>
      <c r="DI60" s="517"/>
      <c r="DJ60" s="518"/>
      <c r="DK60" s="522" t="s">
        <v>16</v>
      </c>
      <c r="DL60" s="517"/>
      <c r="DM60" s="517"/>
      <c r="DN60" s="518"/>
      <c r="DO60" s="522" t="s">
        <v>16</v>
      </c>
      <c r="DP60" s="517"/>
      <c r="DQ60" s="517"/>
      <c r="DR60" s="518"/>
      <c r="DS60" s="522" t="s">
        <v>16</v>
      </c>
      <c r="DT60" s="517"/>
      <c r="DU60" s="517"/>
      <c r="DV60" s="518"/>
      <c r="DW60" s="522" t="s">
        <v>16</v>
      </c>
      <c r="DX60" s="517"/>
      <c r="DY60" s="517"/>
      <c r="DZ60" s="518"/>
      <c r="EA60" s="522" t="s">
        <v>16</v>
      </c>
      <c r="EB60" s="517"/>
      <c r="EC60" s="517"/>
      <c r="ED60" s="518"/>
      <c r="EE60" s="522" t="s">
        <v>16</v>
      </c>
      <c r="EF60" s="517"/>
      <c r="EG60" s="517"/>
      <c r="EH60" s="518"/>
      <c r="EI60" s="522" t="s">
        <v>16</v>
      </c>
      <c r="EJ60" s="517"/>
      <c r="EK60" s="517"/>
      <c r="EL60" s="518"/>
      <c r="EM60" s="522" t="s">
        <v>16</v>
      </c>
      <c r="EN60" s="517"/>
      <c r="EO60" s="517"/>
      <c r="EP60" s="518"/>
      <c r="EQ60" s="522" t="s">
        <v>16</v>
      </c>
      <c r="ER60" s="517"/>
      <c r="ES60" s="517"/>
      <c r="ET60" s="518"/>
      <c r="EU60" s="522" t="s">
        <v>16</v>
      </c>
      <c r="EV60" s="517"/>
      <c r="EW60" s="517"/>
      <c r="EX60" s="518"/>
      <c r="EY60" s="522" t="s">
        <v>16</v>
      </c>
      <c r="EZ60" s="517"/>
      <c r="FA60" s="517"/>
      <c r="FB60" s="518"/>
      <c r="FC60" s="522" t="s">
        <v>16</v>
      </c>
      <c r="FD60" s="517"/>
      <c r="FE60" s="517"/>
      <c r="FF60" s="518"/>
      <c r="FG60" s="522" t="s">
        <v>16</v>
      </c>
      <c r="FH60" s="517"/>
      <c r="FI60" s="517"/>
      <c r="FJ60" s="518"/>
      <c r="FK60" s="522" t="s">
        <v>16</v>
      </c>
      <c r="FL60" s="517"/>
      <c r="FM60" s="517"/>
      <c r="FN60" s="518"/>
      <c r="FO60" s="522" t="s">
        <v>16</v>
      </c>
      <c r="FP60" s="517"/>
      <c r="FQ60" s="517"/>
      <c r="FR60" s="518"/>
      <c r="FS60" s="522" t="s">
        <v>16</v>
      </c>
      <c r="FT60" s="517"/>
      <c r="FU60" s="517"/>
      <c r="FV60" s="518"/>
      <c r="FW60" s="522" t="s">
        <v>16</v>
      </c>
      <c r="FX60" s="517"/>
      <c r="FY60" s="517"/>
      <c r="FZ60" s="518"/>
      <c r="GA60" s="522" t="s">
        <v>16</v>
      </c>
      <c r="GB60" s="517"/>
      <c r="GC60" s="517"/>
      <c r="GD60" s="518"/>
      <c r="GE60" s="522" t="s">
        <v>16</v>
      </c>
      <c r="GF60" s="517"/>
      <c r="GG60" s="517"/>
      <c r="GH60" s="518"/>
      <c r="GI60" s="522" t="s">
        <v>16</v>
      </c>
      <c r="GJ60" s="517"/>
      <c r="GK60" s="517"/>
      <c r="GL60" s="518"/>
      <c r="GM60" s="522" t="s">
        <v>16</v>
      </c>
      <c r="GN60" s="517"/>
      <c r="GO60" s="517"/>
      <c r="GP60" s="518"/>
      <c r="GQ60" s="522" t="s">
        <v>16</v>
      </c>
      <c r="GR60" s="517"/>
      <c r="GS60" s="517"/>
      <c r="GT60" s="518"/>
      <c r="GU60" s="522" t="s">
        <v>16</v>
      </c>
      <c r="GV60" s="517"/>
      <c r="GW60" s="517"/>
      <c r="GX60" s="518"/>
      <c r="GY60" s="522" t="s">
        <v>16</v>
      </c>
      <c r="GZ60" s="517"/>
      <c r="HA60" s="517"/>
      <c r="HB60" s="518"/>
      <c r="HC60" s="522" t="s">
        <v>16</v>
      </c>
      <c r="HD60" s="517"/>
      <c r="HE60" s="517"/>
      <c r="HF60" s="518"/>
      <c r="HG60" s="522" t="s">
        <v>16</v>
      </c>
      <c r="HH60" s="517"/>
      <c r="HI60" s="517"/>
      <c r="HJ60" s="518"/>
      <c r="HK60" s="522" t="s">
        <v>16</v>
      </c>
      <c r="HL60" s="517"/>
      <c r="HM60" s="517"/>
      <c r="HN60" s="518"/>
      <c r="HO60" s="522" t="s">
        <v>16</v>
      </c>
      <c r="HP60" s="517"/>
      <c r="HQ60" s="517"/>
      <c r="HR60" s="518"/>
      <c r="HS60" s="522" t="s">
        <v>16</v>
      </c>
      <c r="HT60" s="517"/>
      <c r="HU60" s="517"/>
      <c r="HV60" s="518"/>
      <c r="HW60" s="522" t="s">
        <v>16</v>
      </c>
      <c r="HX60" s="517"/>
      <c r="HY60" s="517"/>
      <c r="HZ60" s="518"/>
      <c r="IA60" s="522" t="s">
        <v>16</v>
      </c>
      <c r="IB60" s="517"/>
      <c r="IC60" s="517"/>
      <c r="ID60" s="518"/>
      <c r="IE60" s="522" t="s">
        <v>16</v>
      </c>
      <c r="IF60" s="517"/>
      <c r="IG60" s="517"/>
      <c r="IH60" s="518"/>
      <c r="II60" s="522" t="s">
        <v>16</v>
      </c>
      <c r="IJ60" s="517"/>
      <c r="IK60" s="517"/>
      <c r="IL60" s="518"/>
      <c r="IM60" s="522" t="s">
        <v>16</v>
      </c>
      <c r="IN60" s="517"/>
      <c r="IO60" s="517"/>
      <c r="IP60" s="518"/>
      <c r="IQ60" s="522" t="s">
        <v>16</v>
      </c>
      <c r="IR60" s="517"/>
      <c r="IS60" s="517"/>
      <c r="IT60" s="518"/>
      <c r="IU60" s="522" t="s">
        <v>16</v>
      </c>
      <c r="IV60" s="517"/>
      <c r="IW60" s="517"/>
      <c r="IX60" s="518"/>
    </row>
    <row r="61" spans="1:258" ht="30.2" hidden="1" customHeight="1" x14ac:dyDescent="0.25">
      <c r="A61" s="370"/>
      <c r="B61" s="370"/>
      <c r="C61" s="370"/>
      <c r="D61" s="370"/>
      <c r="E61" s="304"/>
      <c r="F61" s="276"/>
      <c r="G61" s="523" t="str">
        <f>CONCATENATE("Follow instructions in column D to input ",Calculations!H41," data into column C.")</f>
        <v>Follow instructions in column D to input  data into column C.</v>
      </c>
      <c r="H61" s="520"/>
      <c r="I61" s="520"/>
      <c r="J61" s="521"/>
      <c r="K61" s="519" t="e">
        <f>CONCATENATE("Follow instructions in column D to input ",Calculations!#REF!," data into column C.")</f>
        <v>#REF!</v>
      </c>
      <c r="L61" s="520"/>
      <c r="M61" s="520"/>
      <c r="N61" s="521"/>
      <c r="O61" s="519" t="e">
        <f>CONCATENATE("Follow instructions in column D to input ",Calculations!#REF!," data into column C.")</f>
        <v>#REF!</v>
      </c>
      <c r="P61" s="520"/>
      <c r="Q61" s="520"/>
      <c r="R61" s="521"/>
      <c r="S61" s="519" t="e">
        <f>CONCATENATE("Follow instructions in column D to input ",Calculations!#REF!," data into column C.")</f>
        <v>#REF!</v>
      </c>
      <c r="T61" s="520"/>
      <c r="U61" s="520"/>
      <c r="V61" s="521"/>
      <c r="W61" s="519" t="e">
        <f>CONCATENATE("Follow instructions in column D to input ",Calculations!#REF!," data into column C.")</f>
        <v>#REF!</v>
      </c>
      <c r="X61" s="520"/>
      <c r="Y61" s="520"/>
      <c r="Z61" s="521"/>
      <c r="AA61" s="519" t="str">
        <f>CONCATENATE("Follow instructions in column D to input ",Calculations!AB41," data into column C.")</f>
        <v>Follow instructions in column D to input  data into column C.</v>
      </c>
      <c r="AB61" s="520"/>
      <c r="AC61" s="520"/>
      <c r="AD61" s="521"/>
      <c r="AE61" s="519" t="str">
        <f>CONCATENATE("Follow instructions in column D to input ",Calculations!AF41," data into column C.")</f>
        <v>Follow instructions in column D to input  data into column C.</v>
      </c>
      <c r="AF61" s="520"/>
      <c r="AG61" s="520"/>
      <c r="AH61" s="521"/>
      <c r="AI61" s="519" t="str">
        <f>CONCATENATE("Follow instructions in column D to input ",Calculations!AJ41," data into column C.")</f>
        <v>Follow instructions in column D to input  data into column C.</v>
      </c>
      <c r="AJ61" s="520"/>
      <c r="AK61" s="520"/>
      <c r="AL61" s="521"/>
      <c r="AM61" s="519" t="str">
        <f>CONCATENATE("Follow instructions in column D to input ",Calculations!AN41," data into column C.")</f>
        <v>Follow instructions in column D to input  data into column C.</v>
      </c>
      <c r="AN61" s="520"/>
      <c r="AO61" s="520"/>
      <c r="AP61" s="521"/>
      <c r="AQ61" s="519" t="str">
        <f>CONCATENATE("Follow instructions in column D to input ",Calculations!AR41," data into column C.")</f>
        <v>Follow instructions in column D to input  data into column C.</v>
      </c>
      <c r="AR61" s="520"/>
      <c r="AS61" s="520"/>
      <c r="AT61" s="521"/>
      <c r="AU61" s="519" t="str">
        <f>CONCATENATE("Follow instructions in column D to input ",Calculations!AV41," data into column C.")</f>
        <v>Follow instructions in column D to input  data into column C.</v>
      </c>
      <c r="AV61" s="520"/>
      <c r="AW61" s="520"/>
      <c r="AX61" s="521"/>
      <c r="AY61" s="519" t="str">
        <f>CONCATENATE("Follow instructions in column D to input ",Calculations!AZ41," data into column C.")</f>
        <v>Follow instructions in column D to input  data into column C.</v>
      </c>
      <c r="AZ61" s="520"/>
      <c r="BA61" s="520"/>
      <c r="BB61" s="521"/>
      <c r="BC61" s="519" t="str">
        <f>CONCATENATE("Follow instructions in column D to input ",Calculations!BD41," data into column C.")</f>
        <v>Follow instructions in column D to input  data into column C.</v>
      </c>
      <c r="BD61" s="520"/>
      <c r="BE61" s="520"/>
      <c r="BF61" s="521"/>
      <c r="BG61" s="519" t="str">
        <f>CONCATENATE("Follow instructions in column D to input ",Calculations!BH41," data into column C.")</f>
        <v>Follow instructions in column D to input  data into column C.</v>
      </c>
      <c r="BH61" s="520"/>
      <c r="BI61" s="520"/>
      <c r="BJ61" s="521"/>
      <c r="BK61" s="519" t="str">
        <f>CONCATENATE("Follow instructions in column D to input ",Calculations!BL41," data into column C.")</f>
        <v>Follow instructions in column D to input  data into column C.</v>
      </c>
      <c r="BL61" s="520"/>
      <c r="BM61" s="520"/>
      <c r="BN61" s="521"/>
      <c r="BO61" s="519" t="str">
        <f>CONCATENATE("Follow instructions in column D to input ",Calculations!BP41," data into column C.")</f>
        <v>Follow instructions in column D to input  data into column C.</v>
      </c>
      <c r="BP61" s="520"/>
      <c r="BQ61" s="520"/>
      <c r="BR61" s="521"/>
      <c r="BS61" s="519" t="str">
        <f>CONCATENATE("Follow instructions in column D to input ",Calculations!BT41," data into column C.")</f>
        <v>Follow instructions in column D to input  data into column C.</v>
      </c>
      <c r="BT61" s="520"/>
      <c r="BU61" s="520"/>
      <c r="BV61" s="521"/>
      <c r="BW61" s="519" t="str">
        <f>CONCATENATE("Follow instructions in column D to input ",Calculations!BX41," data into column C.")</f>
        <v>Follow instructions in column D to input  data into column C.</v>
      </c>
      <c r="BX61" s="520"/>
      <c r="BY61" s="520"/>
      <c r="BZ61" s="521"/>
      <c r="CA61" s="519" t="str">
        <f>CONCATENATE("Follow instructions in column D to input ",Calculations!CB41," data into column C.")</f>
        <v>Follow instructions in column D to input  data into column C.</v>
      </c>
      <c r="CB61" s="520"/>
      <c r="CC61" s="520"/>
      <c r="CD61" s="521"/>
      <c r="CE61" s="519" t="str">
        <f>CONCATENATE("Follow instructions in column D to input ",Calculations!CF41," data into column C.")</f>
        <v>Follow instructions in column D to input  data into column C.</v>
      </c>
      <c r="CF61" s="520"/>
      <c r="CG61" s="520"/>
      <c r="CH61" s="521"/>
      <c r="CI61" s="519" t="str">
        <f>CONCATENATE("Follow instructions in column D to input ",Calculations!CJ41," data into column C.")</f>
        <v>Follow instructions in column D to input  data into column C.</v>
      </c>
      <c r="CJ61" s="520"/>
      <c r="CK61" s="520"/>
      <c r="CL61" s="521"/>
      <c r="CM61" s="519" t="str">
        <f>CONCATENATE("Follow instructions in column D to input ",Calculations!CN41," data into column C.")</f>
        <v>Follow instructions in column D to input  data into column C.</v>
      </c>
      <c r="CN61" s="520"/>
      <c r="CO61" s="520"/>
      <c r="CP61" s="521"/>
      <c r="CQ61" s="519" t="str">
        <f>CONCATENATE("Follow instructions in column D to input ",Calculations!CR41," data into column C.")</f>
        <v>Follow instructions in column D to input  data into column C.</v>
      </c>
      <c r="CR61" s="520"/>
      <c r="CS61" s="520"/>
      <c r="CT61" s="521"/>
      <c r="CU61" s="519" t="str">
        <f>CONCATENATE("Follow instructions in column D to input ",Calculations!CV41," data into column C.")</f>
        <v>Follow instructions in column D to input  data into column C.</v>
      </c>
      <c r="CV61" s="520"/>
      <c r="CW61" s="520"/>
      <c r="CX61" s="521"/>
      <c r="CY61" s="519" t="str">
        <f>CONCATENATE("Follow instructions in column D to input ",Calculations!CZ41," data into column C.")</f>
        <v>Follow instructions in column D to input  data into column C.</v>
      </c>
      <c r="CZ61" s="520"/>
      <c r="DA61" s="520"/>
      <c r="DB61" s="521"/>
      <c r="DC61" s="519" t="str">
        <f>CONCATENATE("Follow instructions in column D to input ",Calculations!DD41," data into column C.")</f>
        <v>Follow instructions in column D to input  data into column C.</v>
      </c>
      <c r="DD61" s="520"/>
      <c r="DE61" s="520"/>
      <c r="DF61" s="521"/>
      <c r="DG61" s="519" t="str">
        <f>CONCATENATE("Follow instructions in column D to input ",Calculations!DH41," data into column C.")</f>
        <v>Follow instructions in column D to input  data into column C.</v>
      </c>
      <c r="DH61" s="520"/>
      <c r="DI61" s="520"/>
      <c r="DJ61" s="521"/>
      <c r="DK61" s="519" t="str">
        <f>CONCATENATE("Follow instructions in column D to input ",Calculations!DL41," data into column C.")</f>
        <v>Follow instructions in column D to input  data into column C.</v>
      </c>
      <c r="DL61" s="520"/>
      <c r="DM61" s="520"/>
      <c r="DN61" s="521"/>
      <c r="DO61" s="519" t="str">
        <f>CONCATENATE("Follow instructions in column D to input ",Calculations!DP41," data into column C.")</f>
        <v>Follow instructions in column D to input  data into column C.</v>
      </c>
      <c r="DP61" s="520"/>
      <c r="DQ61" s="520"/>
      <c r="DR61" s="521"/>
      <c r="DS61" s="519" t="str">
        <f>CONCATENATE("Follow instructions in column D to input ",Calculations!DT41," data into column C.")</f>
        <v>Follow instructions in column D to input  data into column C.</v>
      </c>
      <c r="DT61" s="520"/>
      <c r="DU61" s="520"/>
      <c r="DV61" s="521"/>
      <c r="DW61" s="519" t="str">
        <f>CONCATENATE("Follow instructions in column D to input ",Calculations!DX41," data into column C.")</f>
        <v>Follow instructions in column D to input  data into column C.</v>
      </c>
      <c r="DX61" s="520"/>
      <c r="DY61" s="520"/>
      <c r="DZ61" s="521"/>
      <c r="EA61" s="519" t="str">
        <f>CONCATENATE("Follow instructions in column D to input ",Calculations!EB41," data into column C.")</f>
        <v>Follow instructions in column D to input  data into column C.</v>
      </c>
      <c r="EB61" s="520"/>
      <c r="EC61" s="520"/>
      <c r="ED61" s="521"/>
      <c r="EE61" s="519" t="str">
        <f>CONCATENATE("Follow instructions in column D to input ",Calculations!EF41," data into column C.")</f>
        <v>Follow instructions in column D to input  data into column C.</v>
      </c>
      <c r="EF61" s="520"/>
      <c r="EG61" s="520"/>
      <c r="EH61" s="521"/>
      <c r="EI61" s="519" t="str">
        <f>CONCATENATE("Follow instructions in column D to input ",Calculations!EJ41," data into column C.")</f>
        <v>Follow instructions in column D to input  data into column C.</v>
      </c>
      <c r="EJ61" s="520"/>
      <c r="EK61" s="520"/>
      <c r="EL61" s="521"/>
      <c r="EM61" s="519" t="str">
        <f>CONCATENATE("Follow instructions in column D to input ",Calculations!EN41," data into column C.")</f>
        <v>Follow instructions in column D to input  data into column C.</v>
      </c>
      <c r="EN61" s="520"/>
      <c r="EO61" s="520"/>
      <c r="EP61" s="521"/>
      <c r="EQ61" s="519" t="str">
        <f>CONCATENATE("Follow instructions in column D to input ",Calculations!ER41," data into column C.")</f>
        <v>Follow instructions in column D to input  data into column C.</v>
      </c>
      <c r="ER61" s="520"/>
      <c r="ES61" s="520"/>
      <c r="ET61" s="521"/>
      <c r="EU61" s="519" t="str">
        <f>CONCATENATE("Follow instructions in column D to input ",Calculations!EV41," data into column C.")</f>
        <v>Follow instructions in column D to input  data into column C.</v>
      </c>
      <c r="EV61" s="520"/>
      <c r="EW61" s="520"/>
      <c r="EX61" s="521"/>
      <c r="EY61" s="519" t="str">
        <f>CONCATENATE("Follow instructions in column D to input ",Calculations!EZ41," data into column C.")</f>
        <v>Follow instructions in column D to input  data into column C.</v>
      </c>
      <c r="EZ61" s="520"/>
      <c r="FA61" s="520"/>
      <c r="FB61" s="521"/>
      <c r="FC61" s="519" t="str">
        <f>CONCATENATE("Follow instructions in column D to input ",Calculations!FD41," data into column C.")</f>
        <v>Follow instructions in column D to input  data into column C.</v>
      </c>
      <c r="FD61" s="520"/>
      <c r="FE61" s="520"/>
      <c r="FF61" s="521"/>
      <c r="FG61" s="519" t="str">
        <f>CONCATENATE("Follow instructions in column D to input ",Calculations!FH41," data into column C.")</f>
        <v>Follow instructions in column D to input  data into column C.</v>
      </c>
      <c r="FH61" s="520"/>
      <c r="FI61" s="520"/>
      <c r="FJ61" s="521"/>
      <c r="FK61" s="519" t="str">
        <f>CONCATENATE("Follow instructions in column D to input ",Calculations!FL41," data into column C.")</f>
        <v>Follow instructions in column D to input  data into column C.</v>
      </c>
      <c r="FL61" s="520"/>
      <c r="FM61" s="520"/>
      <c r="FN61" s="521"/>
      <c r="FO61" s="519" t="str">
        <f>CONCATENATE("Follow instructions in column D to input ",Calculations!FP41," data into column C.")</f>
        <v>Follow instructions in column D to input  data into column C.</v>
      </c>
      <c r="FP61" s="520"/>
      <c r="FQ61" s="520"/>
      <c r="FR61" s="521"/>
      <c r="FS61" s="519" t="str">
        <f>CONCATENATE("Follow instructions in column D to input ",Calculations!FT41," data into column C.")</f>
        <v>Follow instructions in column D to input  data into column C.</v>
      </c>
      <c r="FT61" s="520"/>
      <c r="FU61" s="520"/>
      <c r="FV61" s="521"/>
      <c r="FW61" s="519" t="str">
        <f>CONCATENATE("Follow instructions in column D to input ",Calculations!FX41," data into column C.")</f>
        <v>Follow instructions in column D to input  data into column C.</v>
      </c>
      <c r="FX61" s="520"/>
      <c r="FY61" s="520"/>
      <c r="FZ61" s="521"/>
      <c r="GA61" s="519" t="str">
        <f>CONCATENATE("Follow instructions in column D to input ",Calculations!GB41," data into column C.")</f>
        <v>Follow instructions in column D to input  data into column C.</v>
      </c>
      <c r="GB61" s="520"/>
      <c r="GC61" s="520"/>
      <c r="GD61" s="521"/>
      <c r="GE61" s="519" t="str">
        <f>CONCATENATE("Follow instructions in column D to input ",Calculations!GF41," data into column C.")</f>
        <v>Follow instructions in column D to input  data into column C.</v>
      </c>
      <c r="GF61" s="520"/>
      <c r="GG61" s="520"/>
      <c r="GH61" s="521"/>
      <c r="GI61" s="519" t="str">
        <f>CONCATENATE("Follow instructions in column D to input ",Calculations!GJ41," data into column C.")</f>
        <v>Follow instructions in column D to input  data into column C.</v>
      </c>
      <c r="GJ61" s="520"/>
      <c r="GK61" s="520"/>
      <c r="GL61" s="521"/>
      <c r="GM61" s="519" t="str">
        <f>CONCATENATE("Follow instructions in column D to input ",Calculations!GN41," data into column C.")</f>
        <v>Follow instructions in column D to input  data into column C.</v>
      </c>
      <c r="GN61" s="520"/>
      <c r="GO61" s="520"/>
      <c r="GP61" s="521"/>
      <c r="GQ61" s="519" t="str">
        <f>CONCATENATE("Follow instructions in column D to input ",Calculations!GR41," data into column C.")</f>
        <v>Follow instructions in column D to input  data into column C.</v>
      </c>
      <c r="GR61" s="520"/>
      <c r="GS61" s="520"/>
      <c r="GT61" s="521"/>
      <c r="GU61" s="519" t="str">
        <f>CONCATENATE("Follow instructions in column D to input ",Calculations!GV41," data into column C.")</f>
        <v>Follow instructions in column D to input  data into column C.</v>
      </c>
      <c r="GV61" s="520"/>
      <c r="GW61" s="520"/>
      <c r="GX61" s="521"/>
      <c r="GY61" s="519" t="str">
        <f>CONCATENATE("Follow instructions in column D to input ",Calculations!GZ41," data into column C.")</f>
        <v>Follow instructions in column D to input  data into column C.</v>
      </c>
      <c r="GZ61" s="520"/>
      <c r="HA61" s="520"/>
      <c r="HB61" s="521"/>
      <c r="HC61" s="519" t="str">
        <f>CONCATENATE("Follow instructions in column D to input ",Calculations!HD41," data into column C.")</f>
        <v>Follow instructions in column D to input  data into column C.</v>
      </c>
      <c r="HD61" s="520"/>
      <c r="HE61" s="520"/>
      <c r="HF61" s="521"/>
      <c r="HG61" s="519" t="str">
        <f>CONCATENATE("Follow instructions in column D to input ",Calculations!HH41," data into column C.")</f>
        <v>Follow instructions in column D to input  data into column C.</v>
      </c>
      <c r="HH61" s="520"/>
      <c r="HI61" s="520"/>
      <c r="HJ61" s="521"/>
      <c r="HK61" s="519" t="str">
        <f>CONCATENATE("Follow instructions in column D to input ",Calculations!HL41," data into column C.")</f>
        <v>Follow instructions in column D to input  data into column C.</v>
      </c>
      <c r="HL61" s="520"/>
      <c r="HM61" s="520"/>
      <c r="HN61" s="521"/>
      <c r="HO61" s="519" t="str">
        <f>CONCATENATE("Follow instructions in column D to input ",Calculations!HP41," data into column C.")</f>
        <v>Follow instructions in column D to input  data into column C.</v>
      </c>
      <c r="HP61" s="520"/>
      <c r="HQ61" s="520"/>
      <c r="HR61" s="521"/>
      <c r="HS61" s="519" t="str">
        <f>CONCATENATE("Follow instructions in column D to input ",Calculations!HT41," data into column C.")</f>
        <v>Follow instructions in column D to input  data into column C.</v>
      </c>
      <c r="HT61" s="520"/>
      <c r="HU61" s="520"/>
      <c r="HV61" s="521"/>
      <c r="HW61" s="519" t="str">
        <f>CONCATENATE("Follow instructions in column D to input ",Calculations!HX41," data into column C.")</f>
        <v>Follow instructions in column D to input  data into column C.</v>
      </c>
      <c r="HX61" s="520"/>
      <c r="HY61" s="520"/>
      <c r="HZ61" s="521"/>
      <c r="IA61" s="519" t="str">
        <f>CONCATENATE("Follow instructions in column D to input ",Calculations!IB41," data into column C.")</f>
        <v>Follow instructions in column D to input  data into column C.</v>
      </c>
      <c r="IB61" s="520"/>
      <c r="IC61" s="520"/>
      <c r="ID61" s="521"/>
      <c r="IE61" s="519" t="str">
        <f>CONCATENATE("Follow instructions in column D to input ",Calculations!IF41," data into column C.")</f>
        <v>Follow instructions in column D to input  data into column C.</v>
      </c>
      <c r="IF61" s="520"/>
      <c r="IG61" s="520"/>
      <c r="IH61" s="521"/>
      <c r="II61" s="519" t="str">
        <f>CONCATENATE("Follow instructions in column D to input ",Calculations!IJ41," data into column C.")</f>
        <v>Follow instructions in column D to input  data into column C.</v>
      </c>
      <c r="IJ61" s="520"/>
      <c r="IK61" s="520"/>
      <c r="IL61" s="521"/>
      <c r="IM61" s="519" t="str">
        <f>CONCATENATE("Follow instructions in column D to input ",Calculations!IN41," data into column C.")</f>
        <v>Follow instructions in column D to input  data into column C.</v>
      </c>
      <c r="IN61" s="520"/>
      <c r="IO61" s="520"/>
      <c r="IP61" s="521"/>
      <c r="IQ61" s="519" t="str">
        <f>CONCATENATE("Follow instructions in column D to input ",Calculations!IR41," data into column C.")</f>
        <v>Follow instructions in column D to input  data into column C.</v>
      </c>
      <c r="IR61" s="520"/>
      <c r="IS61" s="520"/>
      <c r="IT61" s="521"/>
      <c r="IU61" s="519" t="str">
        <f>CONCATENATE("Follow instructions in column D to input ",Calculations!IV41," data into column C.")</f>
        <v>Follow instructions in column D to input  data into column C.</v>
      </c>
      <c r="IV61" s="520"/>
      <c r="IW61" s="520"/>
      <c r="IX61" s="521"/>
    </row>
    <row r="62" spans="1:258" ht="30.2" hidden="1" customHeight="1" x14ac:dyDescent="0.25">
      <c r="A62" s="370"/>
      <c r="B62" s="370"/>
      <c r="C62" s="370"/>
      <c r="D62" s="370"/>
      <c r="E62" s="304"/>
      <c r="F62" s="276"/>
      <c r="G62" s="571" t="str">
        <f>Calculations!$D$40</f>
        <v>AFTER data has been entered in this sheet for the plant, use "EERS data entry" worksheet to report into EERS.</v>
      </c>
      <c r="H62" s="517"/>
      <c r="I62" s="517"/>
      <c r="J62" s="518"/>
      <c r="K62" s="516" t="str">
        <f>Calculations!$D$40</f>
        <v>AFTER data has been entered in this sheet for the plant, use "EERS data entry" worksheet to report into EERS.</v>
      </c>
      <c r="L62" s="517"/>
      <c r="M62" s="517"/>
      <c r="N62" s="518"/>
      <c r="O62" s="516" t="str">
        <f>Calculations!$D$40</f>
        <v>AFTER data has been entered in this sheet for the plant, use "EERS data entry" worksheet to report into EERS.</v>
      </c>
      <c r="P62" s="517"/>
      <c r="Q62" s="517"/>
      <c r="R62" s="518"/>
      <c r="S62" s="516" t="str">
        <f>Calculations!$D$40</f>
        <v>AFTER data has been entered in this sheet for the plant, use "EERS data entry" worksheet to report into EERS.</v>
      </c>
      <c r="T62" s="517"/>
      <c r="U62" s="517"/>
      <c r="V62" s="518"/>
      <c r="W62" s="516" t="str">
        <f>Calculations!$D$40</f>
        <v>AFTER data has been entered in this sheet for the plant, use "EERS data entry" worksheet to report into EERS.</v>
      </c>
      <c r="X62" s="517"/>
      <c r="Y62" s="517"/>
      <c r="Z62" s="518"/>
      <c r="AA62" s="516" t="str">
        <f>Calculations!$D$40</f>
        <v>AFTER data has been entered in this sheet for the plant, use "EERS data entry" worksheet to report into EERS.</v>
      </c>
      <c r="AB62" s="517"/>
      <c r="AC62" s="517"/>
      <c r="AD62" s="518"/>
      <c r="AE62" s="516" t="str">
        <f>Calculations!$D$40</f>
        <v>AFTER data has been entered in this sheet for the plant, use "EERS data entry" worksheet to report into EERS.</v>
      </c>
      <c r="AF62" s="517"/>
      <c r="AG62" s="517"/>
      <c r="AH62" s="518"/>
      <c r="AI62" s="516" t="str">
        <f>Calculations!$D$40</f>
        <v>AFTER data has been entered in this sheet for the plant, use "EERS data entry" worksheet to report into EERS.</v>
      </c>
      <c r="AJ62" s="517"/>
      <c r="AK62" s="517"/>
      <c r="AL62" s="518"/>
      <c r="AM62" s="516" t="str">
        <f>Calculations!$D$40</f>
        <v>AFTER data has been entered in this sheet for the plant, use "EERS data entry" worksheet to report into EERS.</v>
      </c>
      <c r="AN62" s="517"/>
      <c r="AO62" s="517"/>
      <c r="AP62" s="518"/>
      <c r="AQ62" s="516" t="str">
        <f>Calculations!$D$40</f>
        <v>AFTER data has been entered in this sheet for the plant, use "EERS data entry" worksheet to report into EERS.</v>
      </c>
      <c r="AR62" s="517"/>
      <c r="AS62" s="517"/>
      <c r="AT62" s="518"/>
      <c r="AU62" s="516" t="str">
        <f>Calculations!$D$40</f>
        <v>AFTER data has been entered in this sheet for the plant, use "EERS data entry" worksheet to report into EERS.</v>
      </c>
      <c r="AV62" s="517"/>
      <c r="AW62" s="517"/>
      <c r="AX62" s="518"/>
      <c r="AY62" s="516" t="str">
        <f>Calculations!$D$40</f>
        <v>AFTER data has been entered in this sheet for the plant, use "EERS data entry" worksheet to report into EERS.</v>
      </c>
      <c r="AZ62" s="517"/>
      <c r="BA62" s="517"/>
      <c r="BB62" s="518"/>
      <c r="BC62" s="516" t="str">
        <f>Calculations!$D$40</f>
        <v>AFTER data has been entered in this sheet for the plant, use "EERS data entry" worksheet to report into EERS.</v>
      </c>
      <c r="BD62" s="517"/>
      <c r="BE62" s="517"/>
      <c r="BF62" s="518"/>
      <c r="BG62" s="516" t="str">
        <f>Calculations!$D$40</f>
        <v>AFTER data has been entered in this sheet for the plant, use "EERS data entry" worksheet to report into EERS.</v>
      </c>
      <c r="BH62" s="517"/>
      <c r="BI62" s="517"/>
      <c r="BJ62" s="518"/>
      <c r="BK62" s="516" t="str">
        <f>Calculations!$D$40</f>
        <v>AFTER data has been entered in this sheet for the plant, use "EERS data entry" worksheet to report into EERS.</v>
      </c>
      <c r="BL62" s="517"/>
      <c r="BM62" s="517"/>
      <c r="BN62" s="518"/>
      <c r="BO62" s="516" t="str">
        <f>Calculations!$D$40</f>
        <v>AFTER data has been entered in this sheet for the plant, use "EERS data entry" worksheet to report into EERS.</v>
      </c>
      <c r="BP62" s="517"/>
      <c r="BQ62" s="517"/>
      <c r="BR62" s="518"/>
      <c r="BS62" s="516" t="str">
        <f>Calculations!$D$40</f>
        <v>AFTER data has been entered in this sheet for the plant, use "EERS data entry" worksheet to report into EERS.</v>
      </c>
      <c r="BT62" s="517"/>
      <c r="BU62" s="517"/>
      <c r="BV62" s="518"/>
      <c r="BW62" s="516" t="str">
        <f>Calculations!$D$40</f>
        <v>AFTER data has been entered in this sheet for the plant, use "EERS data entry" worksheet to report into EERS.</v>
      </c>
      <c r="BX62" s="517"/>
      <c r="BY62" s="517"/>
      <c r="BZ62" s="518"/>
      <c r="CA62" s="516" t="str">
        <f>Calculations!$D$40</f>
        <v>AFTER data has been entered in this sheet for the plant, use "EERS data entry" worksheet to report into EERS.</v>
      </c>
      <c r="CB62" s="517"/>
      <c r="CC62" s="517"/>
      <c r="CD62" s="518"/>
      <c r="CE62" s="516" t="str">
        <f>Calculations!$D$40</f>
        <v>AFTER data has been entered in this sheet for the plant, use "EERS data entry" worksheet to report into EERS.</v>
      </c>
      <c r="CF62" s="517"/>
      <c r="CG62" s="517"/>
      <c r="CH62" s="518"/>
      <c r="CI62" s="516" t="str">
        <f>Calculations!$D$40</f>
        <v>AFTER data has been entered in this sheet for the plant, use "EERS data entry" worksheet to report into EERS.</v>
      </c>
      <c r="CJ62" s="517"/>
      <c r="CK62" s="517"/>
      <c r="CL62" s="518"/>
      <c r="CM62" s="516" t="str">
        <f>Calculations!$D$40</f>
        <v>AFTER data has been entered in this sheet for the plant, use "EERS data entry" worksheet to report into EERS.</v>
      </c>
      <c r="CN62" s="517"/>
      <c r="CO62" s="517"/>
      <c r="CP62" s="518"/>
      <c r="CQ62" s="516" t="str">
        <f>Calculations!$D$40</f>
        <v>AFTER data has been entered in this sheet for the plant, use "EERS data entry" worksheet to report into EERS.</v>
      </c>
      <c r="CR62" s="517"/>
      <c r="CS62" s="517"/>
      <c r="CT62" s="518"/>
      <c r="CU62" s="516" t="str">
        <f>Calculations!$D$40</f>
        <v>AFTER data has been entered in this sheet for the plant, use "EERS data entry" worksheet to report into EERS.</v>
      </c>
      <c r="CV62" s="517"/>
      <c r="CW62" s="517"/>
      <c r="CX62" s="518"/>
      <c r="CY62" s="516" t="str">
        <f>Calculations!$D$40</f>
        <v>AFTER data has been entered in this sheet for the plant, use "EERS data entry" worksheet to report into EERS.</v>
      </c>
      <c r="CZ62" s="517"/>
      <c r="DA62" s="517"/>
      <c r="DB62" s="518"/>
      <c r="DC62" s="516" t="str">
        <f>Calculations!$D$40</f>
        <v>AFTER data has been entered in this sheet for the plant, use "EERS data entry" worksheet to report into EERS.</v>
      </c>
      <c r="DD62" s="517"/>
      <c r="DE62" s="517"/>
      <c r="DF62" s="518"/>
      <c r="DG62" s="516" t="str">
        <f>Calculations!$D$40</f>
        <v>AFTER data has been entered in this sheet for the plant, use "EERS data entry" worksheet to report into EERS.</v>
      </c>
      <c r="DH62" s="517"/>
      <c r="DI62" s="517"/>
      <c r="DJ62" s="518"/>
      <c r="DK62" s="516" t="str">
        <f>Calculations!$D$40</f>
        <v>AFTER data has been entered in this sheet for the plant, use "EERS data entry" worksheet to report into EERS.</v>
      </c>
      <c r="DL62" s="517"/>
      <c r="DM62" s="517"/>
      <c r="DN62" s="518"/>
      <c r="DO62" s="516" t="str">
        <f>Calculations!$D$40</f>
        <v>AFTER data has been entered in this sheet for the plant, use "EERS data entry" worksheet to report into EERS.</v>
      </c>
      <c r="DP62" s="517"/>
      <c r="DQ62" s="517"/>
      <c r="DR62" s="518"/>
      <c r="DS62" s="516" t="str">
        <f>Calculations!$D$40</f>
        <v>AFTER data has been entered in this sheet for the plant, use "EERS data entry" worksheet to report into EERS.</v>
      </c>
      <c r="DT62" s="517"/>
      <c r="DU62" s="517"/>
      <c r="DV62" s="518"/>
      <c r="DW62" s="516" t="str">
        <f>Calculations!$D$40</f>
        <v>AFTER data has been entered in this sheet for the plant, use "EERS data entry" worksheet to report into EERS.</v>
      </c>
      <c r="DX62" s="517"/>
      <c r="DY62" s="517"/>
      <c r="DZ62" s="518"/>
      <c r="EA62" s="516" t="str">
        <f>Calculations!$D$40</f>
        <v>AFTER data has been entered in this sheet for the plant, use "EERS data entry" worksheet to report into EERS.</v>
      </c>
      <c r="EB62" s="517"/>
      <c r="EC62" s="517"/>
      <c r="ED62" s="518"/>
      <c r="EE62" s="516" t="str">
        <f>Calculations!$D$40</f>
        <v>AFTER data has been entered in this sheet for the plant, use "EERS data entry" worksheet to report into EERS.</v>
      </c>
      <c r="EF62" s="517"/>
      <c r="EG62" s="517"/>
      <c r="EH62" s="518"/>
      <c r="EI62" s="516" t="str">
        <f>Calculations!$D$40</f>
        <v>AFTER data has been entered in this sheet for the plant, use "EERS data entry" worksheet to report into EERS.</v>
      </c>
      <c r="EJ62" s="517"/>
      <c r="EK62" s="517"/>
      <c r="EL62" s="518"/>
      <c r="EM62" s="516" t="str">
        <f>Calculations!$D$40</f>
        <v>AFTER data has been entered in this sheet for the plant, use "EERS data entry" worksheet to report into EERS.</v>
      </c>
      <c r="EN62" s="517"/>
      <c r="EO62" s="517"/>
      <c r="EP62" s="518"/>
      <c r="EQ62" s="516" t="str">
        <f>Calculations!$D$40</f>
        <v>AFTER data has been entered in this sheet for the plant, use "EERS data entry" worksheet to report into EERS.</v>
      </c>
      <c r="ER62" s="517"/>
      <c r="ES62" s="517"/>
      <c r="ET62" s="518"/>
      <c r="EU62" s="516" t="str">
        <f>Calculations!$D$40</f>
        <v>AFTER data has been entered in this sheet for the plant, use "EERS data entry" worksheet to report into EERS.</v>
      </c>
      <c r="EV62" s="517"/>
      <c r="EW62" s="517"/>
      <c r="EX62" s="518"/>
      <c r="EY62" s="516" t="str">
        <f>Calculations!$D$40</f>
        <v>AFTER data has been entered in this sheet for the plant, use "EERS data entry" worksheet to report into EERS.</v>
      </c>
      <c r="EZ62" s="517"/>
      <c r="FA62" s="517"/>
      <c r="FB62" s="518"/>
      <c r="FC62" s="516" t="str">
        <f>Calculations!$D$40</f>
        <v>AFTER data has been entered in this sheet for the plant, use "EERS data entry" worksheet to report into EERS.</v>
      </c>
      <c r="FD62" s="517"/>
      <c r="FE62" s="517"/>
      <c r="FF62" s="518"/>
      <c r="FG62" s="516" t="str">
        <f>Calculations!$D$40</f>
        <v>AFTER data has been entered in this sheet for the plant, use "EERS data entry" worksheet to report into EERS.</v>
      </c>
      <c r="FH62" s="517"/>
      <c r="FI62" s="517"/>
      <c r="FJ62" s="518"/>
      <c r="FK62" s="516" t="str">
        <f>Calculations!$D$40</f>
        <v>AFTER data has been entered in this sheet for the plant, use "EERS data entry" worksheet to report into EERS.</v>
      </c>
      <c r="FL62" s="517"/>
      <c r="FM62" s="517"/>
      <c r="FN62" s="518"/>
      <c r="FO62" s="516" t="str">
        <f>Calculations!$D$40</f>
        <v>AFTER data has been entered in this sheet for the plant, use "EERS data entry" worksheet to report into EERS.</v>
      </c>
      <c r="FP62" s="517"/>
      <c r="FQ62" s="517"/>
      <c r="FR62" s="518"/>
      <c r="FS62" s="516" t="str">
        <f>Calculations!$D$40</f>
        <v>AFTER data has been entered in this sheet for the plant, use "EERS data entry" worksheet to report into EERS.</v>
      </c>
      <c r="FT62" s="517"/>
      <c r="FU62" s="517"/>
      <c r="FV62" s="518"/>
      <c r="FW62" s="516" t="str">
        <f>Calculations!$D$40</f>
        <v>AFTER data has been entered in this sheet for the plant, use "EERS data entry" worksheet to report into EERS.</v>
      </c>
      <c r="FX62" s="517"/>
      <c r="FY62" s="517"/>
      <c r="FZ62" s="518"/>
      <c r="GA62" s="516" t="str">
        <f>Calculations!$D$40</f>
        <v>AFTER data has been entered in this sheet for the plant, use "EERS data entry" worksheet to report into EERS.</v>
      </c>
      <c r="GB62" s="517"/>
      <c r="GC62" s="517"/>
      <c r="GD62" s="518"/>
      <c r="GE62" s="516" t="str">
        <f>Calculations!$D$40</f>
        <v>AFTER data has been entered in this sheet for the plant, use "EERS data entry" worksheet to report into EERS.</v>
      </c>
      <c r="GF62" s="517"/>
      <c r="GG62" s="517"/>
      <c r="GH62" s="518"/>
      <c r="GI62" s="516" t="str">
        <f>Calculations!$D$40</f>
        <v>AFTER data has been entered in this sheet for the plant, use "EERS data entry" worksheet to report into EERS.</v>
      </c>
      <c r="GJ62" s="517"/>
      <c r="GK62" s="517"/>
      <c r="GL62" s="518"/>
      <c r="GM62" s="516" t="str">
        <f>Calculations!$D$40</f>
        <v>AFTER data has been entered in this sheet for the plant, use "EERS data entry" worksheet to report into EERS.</v>
      </c>
      <c r="GN62" s="517"/>
      <c r="GO62" s="517"/>
      <c r="GP62" s="518"/>
      <c r="GQ62" s="516" t="str">
        <f>Calculations!$D$40</f>
        <v>AFTER data has been entered in this sheet for the plant, use "EERS data entry" worksheet to report into EERS.</v>
      </c>
      <c r="GR62" s="517"/>
      <c r="GS62" s="517"/>
      <c r="GT62" s="518"/>
      <c r="GU62" s="516" t="str">
        <f>Calculations!$D$40</f>
        <v>AFTER data has been entered in this sheet for the plant, use "EERS data entry" worksheet to report into EERS.</v>
      </c>
      <c r="GV62" s="517"/>
      <c r="GW62" s="517"/>
      <c r="GX62" s="518"/>
      <c r="GY62" s="516" t="str">
        <f>Calculations!$D$40</f>
        <v>AFTER data has been entered in this sheet for the plant, use "EERS data entry" worksheet to report into EERS.</v>
      </c>
      <c r="GZ62" s="517"/>
      <c r="HA62" s="517"/>
      <c r="HB62" s="518"/>
      <c r="HC62" s="516" t="str">
        <f>Calculations!$D$40</f>
        <v>AFTER data has been entered in this sheet for the plant, use "EERS data entry" worksheet to report into EERS.</v>
      </c>
      <c r="HD62" s="517"/>
      <c r="HE62" s="517"/>
      <c r="HF62" s="518"/>
      <c r="HG62" s="516" t="str">
        <f>Calculations!$D$40</f>
        <v>AFTER data has been entered in this sheet for the plant, use "EERS data entry" worksheet to report into EERS.</v>
      </c>
      <c r="HH62" s="517"/>
      <c r="HI62" s="517"/>
      <c r="HJ62" s="518"/>
      <c r="HK62" s="516" t="str">
        <f>Calculations!$D$40</f>
        <v>AFTER data has been entered in this sheet for the plant, use "EERS data entry" worksheet to report into EERS.</v>
      </c>
      <c r="HL62" s="517"/>
      <c r="HM62" s="517"/>
      <c r="HN62" s="518"/>
      <c r="HO62" s="516" t="str">
        <f>Calculations!$D$40</f>
        <v>AFTER data has been entered in this sheet for the plant, use "EERS data entry" worksheet to report into EERS.</v>
      </c>
      <c r="HP62" s="517"/>
      <c r="HQ62" s="517"/>
      <c r="HR62" s="518"/>
      <c r="HS62" s="516" t="str">
        <f>Calculations!$D$40</f>
        <v>AFTER data has been entered in this sheet for the plant, use "EERS data entry" worksheet to report into EERS.</v>
      </c>
      <c r="HT62" s="517"/>
      <c r="HU62" s="517"/>
      <c r="HV62" s="518"/>
      <c r="HW62" s="516" t="str">
        <f>Calculations!$D$40</f>
        <v>AFTER data has been entered in this sheet for the plant, use "EERS data entry" worksheet to report into EERS.</v>
      </c>
      <c r="HX62" s="517"/>
      <c r="HY62" s="517"/>
      <c r="HZ62" s="518"/>
      <c r="IA62" s="516" t="str">
        <f>Calculations!$D$40</f>
        <v>AFTER data has been entered in this sheet for the plant, use "EERS data entry" worksheet to report into EERS.</v>
      </c>
      <c r="IB62" s="517"/>
      <c r="IC62" s="517"/>
      <c r="ID62" s="518"/>
      <c r="IE62" s="516" t="str">
        <f>Calculations!$D$40</f>
        <v>AFTER data has been entered in this sheet for the plant, use "EERS data entry" worksheet to report into EERS.</v>
      </c>
      <c r="IF62" s="517"/>
      <c r="IG62" s="517"/>
      <c r="IH62" s="518"/>
      <c r="II62" s="516" t="str">
        <f>Calculations!$D$40</f>
        <v>AFTER data has been entered in this sheet for the plant, use "EERS data entry" worksheet to report into EERS.</v>
      </c>
      <c r="IJ62" s="517"/>
      <c r="IK62" s="517"/>
      <c r="IL62" s="518"/>
      <c r="IM62" s="516" t="str">
        <f>Calculations!$D$40</f>
        <v>AFTER data has been entered in this sheet for the plant, use "EERS data entry" worksheet to report into EERS.</v>
      </c>
      <c r="IN62" s="517"/>
      <c r="IO62" s="517"/>
      <c r="IP62" s="518"/>
      <c r="IQ62" s="516" t="str">
        <f>Calculations!$D$40</f>
        <v>AFTER data has been entered in this sheet for the plant, use "EERS data entry" worksheet to report into EERS.</v>
      </c>
      <c r="IR62" s="517"/>
      <c r="IS62" s="517"/>
      <c r="IT62" s="518"/>
      <c r="IU62" s="516" t="str">
        <f>Calculations!$D$40</f>
        <v>AFTER data has been entered in this sheet for the plant, use "EERS data entry" worksheet to report into EERS.</v>
      </c>
      <c r="IV62" s="517"/>
      <c r="IW62" s="517"/>
      <c r="IX62" s="518"/>
    </row>
    <row r="63" spans="1:258" ht="30.2" hidden="1" customHeight="1" x14ac:dyDescent="0.25">
      <c r="A63" s="370"/>
      <c r="B63" s="370"/>
      <c r="C63" s="370"/>
      <c r="D63" s="370"/>
      <c r="E63" s="304"/>
      <c r="F63" s="276"/>
      <c r="G63" s="514" t="s">
        <v>175</v>
      </c>
      <c r="H63" s="515"/>
      <c r="I63" s="313"/>
      <c r="J63" s="132" t="str">
        <f>IF(I63="",InpReq,"")</f>
        <v>Please enter required information</v>
      </c>
      <c r="K63" s="514" t="s">
        <v>175</v>
      </c>
      <c r="L63" s="515"/>
      <c r="M63" s="313"/>
      <c r="N63" s="132" t="str">
        <f>IF(M63="",InpReq,"")</f>
        <v>Please enter required information</v>
      </c>
      <c r="O63" s="514" t="s">
        <v>175</v>
      </c>
      <c r="P63" s="515"/>
      <c r="Q63" s="313"/>
      <c r="R63" s="132" t="str">
        <f>IF(Q63="",InpReq,"")</f>
        <v>Please enter required information</v>
      </c>
      <c r="S63" s="514" t="s">
        <v>175</v>
      </c>
      <c r="T63" s="515"/>
      <c r="U63" s="313"/>
      <c r="V63" s="132" t="str">
        <f>IF(U63="",InpReq,"")</f>
        <v>Please enter required information</v>
      </c>
      <c r="W63" s="514" t="s">
        <v>175</v>
      </c>
      <c r="X63" s="515"/>
      <c r="Y63" s="313"/>
      <c r="Z63" s="132" t="str">
        <f>IF(Y63="",InpReq,"")</f>
        <v>Please enter required information</v>
      </c>
      <c r="AA63" s="514" t="s">
        <v>175</v>
      </c>
      <c r="AB63" s="515"/>
      <c r="AC63" s="313"/>
      <c r="AD63" s="132" t="str">
        <f>IF(AC63="",InpReq,"")</f>
        <v>Please enter required information</v>
      </c>
      <c r="AE63" s="514" t="s">
        <v>175</v>
      </c>
      <c r="AF63" s="515"/>
      <c r="AG63" s="313"/>
      <c r="AH63" s="132" t="str">
        <f>IF(AG63="",InpReq,"")</f>
        <v>Please enter required information</v>
      </c>
      <c r="AI63" s="514" t="s">
        <v>175</v>
      </c>
      <c r="AJ63" s="515"/>
      <c r="AK63" s="313"/>
      <c r="AL63" s="132" t="str">
        <f>IF(AK63="",InpReq,"")</f>
        <v>Please enter required information</v>
      </c>
      <c r="AM63" s="514" t="s">
        <v>175</v>
      </c>
      <c r="AN63" s="515"/>
      <c r="AO63" s="313"/>
      <c r="AP63" s="132" t="str">
        <f>IF(AO63="",InpReq,"")</f>
        <v>Please enter required information</v>
      </c>
      <c r="AQ63" s="514" t="s">
        <v>175</v>
      </c>
      <c r="AR63" s="515"/>
      <c r="AS63" s="313"/>
      <c r="AT63" s="132" t="str">
        <f>IF(AS63="",InpReq,"")</f>
        <v>Please enter required information</v>
      </c>
      <c r="AU63" s="514" t="s">
        <v>175</v>
      </c>
      <c r="AV63" s="515"/>
      <c r="AW63" s="313"/>
      <c r="AX63" s="132" t="str">
        <f>IF(AW63="",InpReq,"")</f>
        <v>Please enter required information</v>
      </c>
      <c r="AY63" s="514" t="s">
        <v>175</v>
      </c>
      <c r="AZ63" s="515"/>
      <c r="BA63" s="313"/>
      <c r="BB63" s="132" t="str">
        <f>IF(BA63="",InpReq,"")</f>
        <v>Please enter required information</v>
      </c>
      <c r="BC63" s="514" t="s">
        <v>175</v>
      </c>
      <c r="BD63" s="515"/>
      <c r="BE63" s="313"/>
      <c r="BF63" s="132" t="str">
        <f>IF(BE63="",InpReq,"")</f>
        <v>Please enter required information</v>
      </c>
      <c r="BG63" s="514" t="s">
        <v>175</v>
      </c>
      <c r="BH63" s="515"/>
      <c r="BI63" s="313"/>
      <c r="BJ63" s="132" t="str">
        <f>IF(BI63="",InpReq,"")</f>
        <v>Please enter required information</v>
      </c>
      <c r="BK63" s="514" t="s">
        <v>175</v>
      </c>
      <c r="BL63" s="515"/>
      <c r="BM63" s="313"/>
      <c r="BN63" s="132" t="str">
        <f>IF(BM63="",InpReq,"")</f>
        <v>Please enter required information</v>
      </c>
      <c r="BO63" s="514" t="s">
        <v>175</v>
      </c>
      <c r="BP63" s="515"/>
      <c r="BQ63" s="313"/>
      <c r="BR63" s="132" t="str">
        <f>IF(BQ63="",InpReq,"")</f>
        <v>Please enter required information</v>
      </c>
      <c r="BS63" s="514" t="s">
        <v>175</v>
      </c>
      <c r="BT63" s="515"/>
      <c r="BU63" s="313"/>
      <c r="BV63" s="132" t="str">
        <f>IF(BU63="",InpReq,"")</f>
        <v>Please enter required information</v>
      </c>
      <c r="BW63" s="514" t="s">
        <v>175</v>
      </c>
      <c r="BX63" s="515"/>
      <c r="BY63" s="313"/>
      <c r="BZ63" s="132" t="str">
        <f>IF(BY63="",InpReq,"")</f>
        <v>Please enter required information</v>
      </c>
      <c r="CA63" s="514" t="s">
        <v>175</v>
      </c>
      <c r="CB63" s="515"/>
      <c r="CC63" s="313"/>
      <c r="CD63" s="132" t="str">
        <f>IF(CC63="",InpReq,"")</f>
        <v>Please enter required information</v>
      </c>
      <c r="CE63" s="514" t="s">
        <v>175</v>
      </c>
      <c r="CF63" s="515"/>
      <c r="CG63" s="313"/>
      <c r="CH63" s="132" t="str">
        <f>IF(CG63="",InpReq,"")</f>
        <v>Please enter required information</v>
      </c>
      <c r="CI63" s="514" t="s">
        <v>175</v>
      </c>
      <c r="CJ63" s="515"/>
      <c r="CK63" s="313"/>
      <c r="CL63" s="132" t="str">
        <f>IF(CK63="",InpReq,"")</f>
        <v>Please enter required information</v>
      </c>
      <c r="CM63" s="514" t="s">
        <v>175</v>
      </c>
      <c r="CN63" s="515"/>
      <c r="CO63" s="313"/>
      <c r="CP63" s="132" t="str">
        <f>IF(CO63="",InpReq,"")</f>
        <v>Please enter required information</v>
      </c>
      <c r="CQ63" s="514" t="s">
        <v>175</v>
      </c>
      <c r="CR63" s="515"/>
      <c r="CS63" s="313"/>
      <c r="CT63" s="132" t="str">
        <f>IF(CS63="",InpReq,"")</f>
        <v>Please enter required information</v>
      </c>
      <c r="CU63" s="514" t="s">
        <v>175</v>
      </c>
      <c r="CV63" s="515"/>
      <c r="CW63" s="313"/>
      <c r="CX63" s="132" t="str">
        <f>IF(CW63="",InpReq,"")</f>
        <v>Please enter required information</v>
      </c>
      <c r="CY63" s="514" t="s">
        <v>175</v>
      </c>
      <c r="CZ63" s="515"/>
      <c r="DA63" s="313"/>
      <c r="DB63" s="132" t="str">
        <f>IF(DA63="",InpReq,"")</f>
        <v>Please enter required information</v>
      </c>
      <c r="DC63" s="514" t="s">
        <v>175</v>
      </c>
      <c r="DD63" s="515"/>
      <c r="DE63" s="313"/>
      <c r="DF63" s="132" t="str">
        <f>IF(DE63="",InpReq,"")</f>
        <v>Please enter required information</v>
      </c>
      <c r="DG63" s="514" t="s">
        <v>175</v>
      </c>
      <c r="DH63" s="515"/>
      <c r="DI63" s="313"/>
      <c r="DJ63" s="132" t="str">
        <f>IF(DI63="",InpReq,"")</f>
        <v>Please enter required information</v>
      </c>
      <c r="DK63" s="514" t="s">
        <v>175</v>
      </c>
      <c r="DL63" s="515"/>
      <c r="DM63" s="313"/>
      <c r="DN63" s="132" t="str">
        <f>IF(DM63="",InpReq,"")</f>
        <v>Please enter required information</v>
      </c>
      <c r="DO63" s="514" t="s">
        <v>175</v>
      </c>
      <c r="DP63" s="515"/>
      <c r="DQ63" s="313"/>
      <c r="DR63" s="132" t="str">
        <f>IF(DQ63="",InpReq,"")</f>
        <v>Please enter required information</v>
      </c>
      <c r="DS63" s="514" t="s">
        <v>175</v>
      </c>
      <c r="DT63" s="515"/>
      <c r="DU63" s="313"/>
      <c r="DV63" s="132" t="str">
        <f>IF(DU63="",InpReq,"")</f>
        <v>Please enter required information</v>
      </c>
      <c r="DW63" s="514" t="s">
        <v>175</v>
      </c>
      <c r="DX63" s="515"/>
      <c r="DY63" s="313"/>
      <c r="DZ63" s="132" t="str">
        <f>IF(DY63="",InpReq,"")</f>
        <v>Please enter required information</v>
      </c>
      <c r="EA63" s="514" t="s">
        <v>175</v>
      </c>
      <c r="EB63" s="515"/>
      <c r="EC63" s="313"/>
      <c r="ED63" s="132" t="str">
        <f>IF(EC63="",InpReq,"")</f>
        <v>Please enter required information</v>
      </c>
      <c r="EE63" s="514" t="s">
        <v>175</v>
      </c>
      <c r="EF63" s="515"/>
      <c r="EG63" s="313"/>
      <c r="EH63" s="132" t="str">
        <f>IF(EG63="",InpReq,"")</f>
        <v>Please enter required information</v>
      </c>
      <c r="EI63" s="514" t="s">
        <v>175</v>
      </c>
      <c r="EJ63" s="515"/>
      <c r="EK63" s="313"/>
      <c r="EL63" s="132" t="str">
        <f>IF(EK63="",InpReq,"")</f>
        <v>Please enter required information</v>
      </c>
      <c r="EM63" s="514" t="s">
        <v>175</v>
      </c>
      <c r="EN63" s="515"/>
      <c r="EO63" s="313"/>
      <c r="EP63" s="132" t="str">
        <f>IF(EO63="",InpReq,"")</f>
        <v>Please enter required information</v>
      </c>
      <c r="EQ63" s="514" t="s">
        <v>175</v>
      </c>
      <c r="ER63" s="515"/>
      <c r="ES63" s="313"/>
      <c r="ET63" s="132" t="str">
        <f>IF(ES63="",InpReq,"")</f>
        <v>Please enter required information</v>
      </c>
      <c r="EU63" s="514" t="s">
        <v>175</v>
      </c>
      <c r="EV63" s="515"/>
      <c r="EW63" s="313"/>
      <c r="EX63" s="132" t="str">
        <f>IF(EW63="",InpReq,"")</f>
        <v>Please enter required information</v>
      </c>
      <c r="EY63" s="514" t="s">
        <v>175</v>
      </c>
      <c r="EZ63" s="515"/>
      <c r="FA63" s="313"/>
      <c r="FB63" s="132" t="str">
        <f>IF(FA63="",InpReq,"")</f>
        <v>Please enter required information</v>
      </c>
      <c r="FC63" s="514" t="s">
        <v>175</v>
      </c>
      <c r="FD63" s="515"/>
      <c r="FE63" s="313"/>
      <c r="FF63" s="132" t="str">
        <f>IF(FE63="",InpReq,"")</f>
        <v>Please enter required information</v>
      </c>
      <c r="FG63" s="514" t="s">
        <v>175</v>
      </c>
      <c r="FH63" s="515"/>
      <c r="FI63" s="313"/>
      <c r="FJ63" s="132" t="str">
        <f>IF(FI63="",InpReq,"")</f>
        <v>Please enter required information</v>
      </c>
      <c r="FK63" s="514" t="s">
        <v>175</v>
      </c>
      <c r="FL63" s="515"/>
      <c r="FM63" s="313"/>
      <c r="FN63" s="132" t="str">
        <f>IF(FM63="",InpReq,"")</f>
        <v>Please enter required information</v>
      </c>
      <c r="FO63" s="514" t="s">
        <v>175</v>
      </c>
      <c r="FP63" s="515"/>
      <c r="FQ63" s="313"/>
      <c r="FR63" s="132" t="str">
        <f>IF(FQ63="",InpReq,"")</f>
        <v>Please enter required information</v>
      </c>
      <c r="FS63" s="514" t="s">
        <v>175</v>
      </c>
      <c r="FT63" s="515"/>
      <c r="FU63" s="313"/>
      <c r="FV63" s="132" t="str">
        <f>IF(FU63="",InpReq,"")</f>
        <v>Please enter required information</v>
      </c>
      <c r="FW63" s="514" t="s">
        <v>175</v>
      </c>
      <c r="FX63" s="515"/>
      <c r="FY63" s="313"/>
      <c r="FZ63" s="132" t="str">
        <f>IF(FY63="",InpReq,"")</f>
        <v>Please enter required information</v>
      </c>
      <c r="GA63" s="514" t="s">
        <v>175</v>
      </c>
      <c r="GB63" s="515"/>
      <c r="GC63" s="313"/>
      <c r="GD63" s="132" t="str">
        <f>IF(GC63="",InpReq,"")</f>
        <v>Please enter required information</v>
      </c>
      <c r="GE63" s="514" t="s">
        <v>175</v>
      </c>
      <c r="GF63" s="515"/>
      <c r="GG63" s="313"/>
      <c r="GH63" s="132" t="str">
        <f>IF(GG63="",InpReq,"")</f>
        <v>Please enter required information</v>
      </c>
      <c r="GI63" s="514" t="s">
        <v>175</v>
      </c>
      <c r="GJ63" s="515"/>
      <c r="GK63" s="313"/>
      <c r="GL63" s="132" t="str">
        <f>IF(GK63="",InpReq,"")</f>
        <v>Please enter required information</v>
      </c>
      <c r="GM63" s="514" t="s">
        <v>175</v>
      </c>
      <c r="GN63" s="515"/>
      <c r="GO63" s="313"/>
      <c r="GP63" s="132" t="str">
        <f>IF(GO63="",InpReq,"")</f>
        <v>Please enter required information</v>
      </c>
      <c r="GQ63" s="514" t="s">
        <v>175</v>
      </c>
      <c r="GR63" s="515"/>
      <c r="GS63" s="313"/>
      <c r="GT63" s="132" t="str">
        <f>IF(GS63="",InpReq,"")</f>
        <v>Please enter required information</v>
      </c>
      <c r="GU63" s="514" t="s">
        <v>175</v>
      </c>
      <c r="GV63" s="515"/>
      <c r="GW63" s="313"/>
      <c r="GX63" s="132" t="str">
        <f>IF(GW63="",InpReq,"")</f>
        <v>Please enter required information</v>
      </c>
      <c r="GY63" s="514" t="s">
        <v>175</v>
      </c>
      <c r="GZ63" s="515"/>
      <c r="HA63" s="313"/>
      <c r="HB63" s="132" t="str">
        <f>IF(HA63="",InpReq,"")</f>
        <v>Please enter required information</v>
      </c>
      <c r="HC63" s="514" t="s">
        <v>175</v>
      </c>
      <c r="HD63" s="515"/>
      <c r="HE63" s="313"/>
      <c r="HF63" s="132" t="str">
        <f>IF(HE63="",InpReq,"")</f>
        <v>Please enter required information</v>
      </c>
      <c r="HG63" s="514" t="s">
        <v>175</v>
      </c>
      <c r="HH63" s="515"/>
      <c r="HI63" s="313"/>
      <c r="HJ63" s="132" t="str">
        <f>IF(HI63="",InpReq,"")</f>
        <v>Please enter required information</v>
      </c>
      <c r="HK63" s="514" t="s">
        <v>175</v>
      </c>
      <c r="HL63" s="515"/>
      <c r="HM63" s="313"/>
      <c r="HN63" s="132" t="str">
        <f>IF(HM63="",InpReq,"")</f>
        <v>Please enter required information</v>
      </c>
      <c r="HO63" s="514" t="s">
        <v>175</v>
      </c>
      <c r="HP63" s="515"/>
      <c r="HQ63" s="313"/>
      <c r="HR63" s="132" t="str">
        <f>IF(HQ63="",InpReq,"")</f>
        <v>Please enter required information</v>
      </c>
      <c r="HS63" s="514" t="s">
        <v>175</v>
      </c>
      <c r="HT63" s="515"/>
      <c r="HU63" s="313"/>
      <c r="HV63" s="132" t="str">
        <f>IF(HU63="",InpReq,"")</f>
        <v>Please enter required information</v>
      </c>
      <c r="HW63" s="514" t="s">
        <v>175</v>
      </c>
      <c r="HX63" s="515"/>
      <c r="HY63" s="313"/>
      <c r="HZ63" s="132" t="str">
        <f>IF(HY63="",InpReq,"")</f>
        <v>Please enter required information</v>
      </c>
      <c r="IA63" s="514" t="s">
        <v>175</v>
      </c>
      <c r="IB63" s="515"/>
      <c r="IC63" s="313"/>
      <c r="ID63" s="132" t="str">
        <f>IF(IC63="",InpReq,"")</f>
        <v>Please enter required information</v>
      </c>
      <c r="IE63" s="514" t="s">
        <v>175</v>
      </c>
      <c r="IF63" s="515"/>
      <c r="IG63" s="313"/>
      <c r="IH63" s="132" t="str">
        <f>IF(IG63="",InpReq,"")</f>
        <v>Please enter required information</v>
      </c>
      <c r="II63" s="514" t="s">
        <v>175</v>
      </c>
      <c r="IJ63" s="515"/>
      <c r="IK63" s="313"/>
      <c r="IL63" s="132" t="str">
        <f>IF(IK63="",InpReq,"")</f>
        <v>Please enter required information</v>
      </c>
      <c r="IM63" s="514" t="s">
        <v>175</v>
      </c>
      <c r="IN63" s="515"/>
      <c r="IO63" s="313"/>
      <c r="IP63" s="132" t="str">
        <f>IF(IO63="",InpReq,"")</f>
        <v>Please enter required information</v>
      </c>
      <c r="IQ63" s="514" t="s">
        <v>175</v>
      </c>
      <c r="IR63" s="515"/>
      <c r="IS63" s="313"/>
      <c r="IT63" s="132" t="str">
        <f>IF(IS63="",InpReq,"")</f>
        <v>Please enter required information</v>
      </c>
      <c r="IU63" s="514" t="s">
        <v>175</v>
      </c>
      <c r="IV63" s="515"/>
      <c r="IW63" s="313"/>
      <c r="IX63" s="132" t="str">
        <f>IF(IW63="",InpReq,"")</f>
        <v>Please enter required information</v>
      </c>
    </row>
    <row r="64" spans="1:258" ht="30.2" hidden="1" customHeight="1" x14ac:dyDescent="0.25">
      <c r="A64" s="370"/>
      <c r="B64" s="370"/>
      <c r="C64" s="370"/>
      <c r="D64" s="370"/>
      <c r="E64" s="304"/>
      <c r="F64" s="276"/>
      <c r="G64" s="508" t="s">
        <v>233</v>
      </c>
      <c r="H64" s="513"/>
      <c r="I64" s="314">
        <v>1</v>
      </c>
      <c r="J64" s="133" t="str">
        <f>IF(I64="",InpReq,"")</f>
        <v/>
      </c>
      <c r="K64" s="508" t="s">
        <v>233</v>
      </c>
      <c r="L64" s="513"/>
      <c r="M64" s="314"/>
      <c r="N64" s="133" t="str">
        <f>IF(M64="",InpReq,"")</f>
        <v>Please enter required information</v>
      </c>
      <c r="O64" s="508" t="s">
        <v>233</v>
      </c>
      <c r="P64" s="513"/>
      <c r="Q64" s="314"/>
      <c r="R64" s="133" t="str">
        <f>IF(Q64="",InpReq,"")</f>
        <v>Please enter required information</v>
      </c>
      <c r="S64" s="508" t="s">
        <v>233</v>
      </c>
      <c r="T64" s="513"/>
      <c r="U64" s="314"/>
      <c r="V64" s="133" t="str">
        <f>IF(U64="",InpReq,"")</f>
        <v>Please enter required information</v>
      </c>
      <c r="W64" s="508" t="s">
        <v>233</v>
      </c>
      <c r="X64" s="513"/>
      <c r="Y64" s="314"/>
      <c r="Z64" s="133" t="str">
        <f>IF(Y64="",InpReq,"")</f>
        <v>Please enter required information</v>
      </c>
      <c r="AA64" s="508" t="s">
        <v>233</v>
      </c>
      <c r="AB64" s="513"/>
      <c r="AC64" s="314"/>
      <c r="AD64" s="133" t="str">
        <f>IF(AC64="",InpReq,"")</f>
        <v>Please enter required information</v>
      </c>
      <c r="AE64" s="508" t="s">
        <v>233</v>
      </c>
      <c r="AF64" s="513"/>
      <c r="AG64" s="314"/>
      <c r="AH64" s="133" t="str">
        <f>IF(AG64="",InpReq,"")</f>
        <v>Please enter required information</v>
      </c>
      <c r="AI64" s="508" t="s">
        <v>233</v>
      </c>
      <c r="AJ64" s="513"/>
      <c r="AK64" s="314"/>
      <c r="AL64" s="133" t="str">
        <f>IF(AK64="",InpReq,"")</f>
        <v>Please enter required information</v>
      </c>
      <c r="AM64" s="508" t="s">
        <v>233</v>
      </c>
      <c r="AN64" s="513"/>
      <c r="AO64" s="314"/>
      <c r="AP64" s="133" t="str">
        <f>IF(AO64="",InpReq,"")</f>
        <v>Please enter required information</v>
      </c>
      <c r="AQ64" s="508" t="s">
        <v>233</v>
      </c>
      <c r="AR64" s="513"/>
      <c r="AS64" s="314"/>
      <c r="AT64" s="133" t="str">
        <f>IF(AS64="",InpReq,"")</f>
        <v>Please enter required information</v>
      </c>
      <c r="AU64" s="508" t="s">
        <v>233</v>
      </c>
      <c r="AV64" s="513"/>
      <c r="AW64" s="314"/>
      <c r="AX64" s="133" t="str">
        <f>IF(AW64="",InpReq,"")</f>
        <v>Please enter required information</v>
      </c>
      <c r="AY64" s="508" t="s">
        <v>233</v>
      </c>
      <c r="AZ64" s="513"/>
      <c r="BA64" s="314"/>
      <c r="BB64" s="133" t="str">
        <f>IF(BA64="",InpReq,"")</f>
        <v>Please enter required information</v>
      </c>
      <c r="BC64" s="508" t="s">
        <v>233</v>
      </c>
      <c r="BD64" s="513"/>
      <c r="BE64" s="314"/>
      <c r="BF64" s="133" t="str">
        <f>IF(BE64="",InpReq,"")</f>
        <v>Please enter required information</v>
      </c>
      <c r="BG64" s="508" t="s">
        <v>233</v>
      </c>
      <c r="BH64" s="513"/>
      <c r="BI64" s="314"/>
      <c r="BJ64" s="133" t="str">
        <f>IF(BI64="",InpReq,"")</f>
        <v>Please enter required information</v>
      </c>
      <c r="BK64" s="508" t="s">
        <v>233</v>
      </c>
      <c r="BL64" s="513"/>
      <c r="BM64" s="314"/>
      <c r="BN64" s="133" t="str">
        <f>IF(BM64="",InpReq,"")</f>
        <v>Please enter required information</v>
      </c>
      <c r="BO64" s="508" t="s">
        <v>233</v>
      </c>
      <c r="BP64" s="513"/>
      <c r="BQ64" s="314"/>
      <c r="BR64" s="133" t="str">
        <f>IF(BQ64="",InpReq,"")</f>
        <v>Please enter required information</v>
      </c>
      <c r="BS64" s="508" t="s">
        <v>233</v>
      </c>
      <c r="BT64" s="513"/>
      <c r="BU64" s="314"/>
      <c r="BV64" s="133" t="str">
        <f>IF(BU64="",InpReq,"")</f>
        <v>Please enter required information</v>
      </c>
      <c r="BW64" s="508" t="s">
        <v>233</v>
      </c>
      <c r="BX64" s="513"/>
      <c r="BY64" s="314"/>
      <c r="BZ64" s="133" t="str">
        <f>IF(BY64="",InpReq,"")</f>
        <v>Please enter required information</v>
      </c>
      <c r="CA64" s="508" t="s">
        <v>233</v>
      </c>
      <c r="CB64" s="513"/>
      <c r="CC64" s="314"/>
      <c r="CD64" s="133" t="str">
        <f>IF(CC64="",InpReq,"")</f>
        <v>Please enter required information</v>
      </c>
      <c r="CE64" s="508" t="s">
        <v>233</v>
      </c>
      <c r="CF64" s="513"/>
      <c r="CG64" s="314"/>
      <c r="CH64" s="133" t="str">
        <f>IF(CG64="",InpReq,"")</f>
        <v>Please enter required information</v>
      </c>
      <c r="CI64" s="508" t="s">
        <v>233</v>
      </c>
      <c r="CJ64" s="513"/>
      <c r="CK64" s="314"/>
      <c r="CL64" s="133" t="str">
        <f>IF(CK64="",InpReq,"")</f>
        <v>Please enter required information</v>
      </c>
      <c r="CM64" s="508" t="s">
        <v>233</v>
      </c>
      <c r="CN64" s="513"/>
      <c r="CO64" s="314"/>
      <c r="CP64" s="133" t="str">
        <f>IF(CO64="",InpReq,"")</f>
        <v>Please enter required information</v>
      </c>
      <c r="CQ64" s="508" t="s">
        <v>233</v>
      </c>
      <c r="CR64" s="513"/>
      <c r="CS64" s="314"/>
      <c r="CT64" s="133" t="str">
        <f>IF(CS64="",InpReq,"")</f>
        <v>Please enter required information</v>
      </c>
      <c r="CU64" s="508" t="s">
        <v>233</v>
      </c>
      <c r="CV64" s="513"/>
      <c r="CW64" s="314"/>
      <c r="CX64" s="133" t="str">
        <f>IF(CW64="",InpReq,"")</f>
        <v>Please enter required information</v>
      </c>
      <c r="CY64" s="508" t="s">
        <v>233</v>
      </c>
      <c r="CZ64" s="513"/>
      <c r="DA64" s="314"/>
      <c r="DB64" s="133" t="str">
        <f>IF(DA64="",InpReq,"")</f>
        <v>Please enter required information</v>
      </c>
      <c r="DC64" s="508" t="s">
        <v>233</v>
      </c>
      <c r="DD64" s="513"/>
      <c r="DE64" s="314"/>
      <c r="DF64" s="133" t="str">
        <f>IF(DE64="",InpReq,"")</f>
        <v>Please enter required information</v>
      </c>
      <c r="DG64" s="508" t="s">
        <v>233</v>
      </c>
      <c r="DH64" s="513"/>
      <c r="DI64" s="314"/>
      <c r="DJ64" s="133" t="str">
        <f>IF(DI64="",InpReq,"")</f>
        <v>Please enter required information</v>
      </c>
      <c r="DK64" s="508" t="s">
        <v>233</v>
      </c>
      <c r="DL64" s="513"/>
      <c r="DM64" s="314"/>
      <c r="DN64" s="133" t="str">
        <f>IF(DM64="",InpReq,"")</f>
        <v>Please enter required information</v>
      </c>
      <c r="DO64" s="508" t="s">
        <v>233</v>
      </c>
      <c r="DP64" s="513"/>
      <c r="DQ64" s="314"/>
      <c r="DR64" s="133" t="str">
        <f>IF(DQ64="",InpReq,"")</f>
        <v>Please enter required information</v>
      </c>
      <c r="DS64" s="508" t="s">
        <v>233</v>
      </c>
      <c r="DT64" s="513"/>
      <c r="DU64" s="314"/>
      <c r="DV64" s="133" t="str">
        <f>IF(DU64="",InpReq,"")</f>
        <v>Please enter required information</v>
      </c>
      <c r="DW64" s="508" t="s">
        <v>233</v>
      </c>
      <c r="DX64" s="513"/>
      <c r="DY64" s="314"/>
      <c r="DZ64" s="133" t="str">
        <f>IF(DY64="",InpReq,"")</f>
        <v>Please enter required information</v>
      </c>
      <c r="EA64" s="508" t="s">
        <v>233</v>
      </c>
      <c r="EB64" s="513"/>
      <c r="EC64" s="314"/>
      <c r="ED64" s="133" t="str">
        <f>IF(EC64="",InpReq,"")</f>
        <v>Please enter required information</v>
      </c>
      <c r="EE64" s="508" t="s">
        <v>233</v>
      </c>
      <c r="EF64" s="513"/>
      <c r="EG64" s="314"/>
      <c r="EH64" s="133" t="str">
        <f>IF(EG64="",InpReq,"")</f>
        <v>Please enter required information</v>
      </c>
      <c r="EI64" s="508" t="s">
        <v>233</v>
      </c>
      <c r="EJ64" s="513"/>
      <c r="EK64" s="314"/>
      <c r="EL64" s="133" t="str">
        <f>IF(EK64="",InpReq,"")</f>
        <v>Please enter required information</v>
      </c>
      <c r="EM64" s="508" t="s">
        <v>233</v>
      </c>
      <c r="EN64" s="513"/>
      <c r="EO64" s="314"/>
      <c r="EP64" s="133" t="str">
        <f>IF(EO64="",InpReq,"")</f>
        <v>Please enter required information</v>
      </c>
      <c r="EQ64" s="508" t="s">
        <v>233</v>
      </c>
      <c r="ER64" s="513"/>
      <c r="ES64" s="314"/>
      <c r="ET64" s="133" t="str">
        <f>IF(ES64="",InpReq,"")</f>
        <v>Please enter required information</v>
      </c>
      <c r="EU64" s="508" t="s">
        <v>233</v>
      </c>
      <c r="EV64" s="513"/>
      <c r="EW64" s="314"/>
      <c r="EX64" s="133" t="str">
        <f>IF(EW64="",InpReq,"")</f>
        <v>Please enter required information</v>
      </c>
      <c r="EY64" s="508" t="s">
        <v>233</v>
      </c>
      <c r="EZ64" s="513"/>
      <c r="FA64" s="314"/>
      <c r="FB64" s="133" t="str">
        <f>IF(FA64="",InpReq,"")</f>
        <v>Please enter required information</v>
      </c>
      <c r="FC64" s="508" t="s">
        <v>233</v>
      </c>
      <c r="FD64" s="513"/>
      <c r="FE64" s="314"/>
      <c r="FF64" s="133" t="str">
        <f>IF(FE64="",InpReq,"")</f>
        <v>Please enter required information</v>
      </c>
      <c r="FG64" s="508" t="s">
        <v>233</v>
      </c>
      <c r="FH64" s="513"/>
      <c r="FI64" s="314"/>
      <c r="FJ64" s="133" t="str">
        <f>IF(FI64="",InpReq,"")</f>
        <v>Please enter required information</v>
      </c>
      <c r="FK64" s="508" t="s">
        <v>233</v>
      </c>
      <c r="FL64" s="513"/>
      <c r="FM64" s="314"/>
      <c r="FN64" s="133" t="str">
        <f>IF(FM64="",InpReq,"")</f>
        <v>Please enter required information</v>
      </c>
      <c r="FO64" s="508" t="s">
        <v>233</v>
      </c>
      <c r="FP64" s="513"/>
      <c r="FQ64" s="314"/>
      <c r="FR64" s="133" t="str">
        <f>IF(FQ64="",InpReq,"")</f>
        <v>Please enter required information</v>
      </c>
      <c r="FS64" s="508" t="s">
        <v>233</v>
      </c>
      <c r="FT64" s="513"/>
      <c r="FU64" s="314"/>
      <c r="FV64" s="133" t="str">
        <f>IF(FU64="",InpReq,"")</f>
        <v>Please enter required information</v>
      </c>
      <c r="FW64" s="508" t="s">
        <v>233</v>
      </c>
      <c r="FX64" s="513"/>
      <c r="FY64" s="314"/>
      <c r="FZ64" s="133" t="str">
        <f>IF(FY64="",InpReq,"")</f>
        <v>Please enter required information</v>
      </c>
      <c r="GA64" s="508" t="s">
        <v>233</v>
      </c>
      <c r="GB64" s="513"/>
      <c r="GC64" s="314"/>
      <c r="GD64" s="133" t="str">
        <f>IF(GC64="",InpReq,"")</f>
        <v>Please enter required information</v>
      </c>
      <c r="GE64" s="508" t="s">
        <v>233</v>
      </c>
      <c r="GF64" s="513"/>
      <c r="GG64" s="314"/>
      <c r="GH64" s="133" t="str">
        <f>IF(GG64="",InpReq,"")</f>
        <v>Please enter required information</v>
      </c>
      <c r="GI64" s="508" t="s">
        <v>233</v>
      </c>
      <c r="GJ64" s="513"/>
      <c r="GK64" s="314"/>
      <c r="GL64" s="133" t="str">
        <f>IF(GK64="",InpReq,"")</f>
        <v>Please enter required information</v>
      </c>
      <c r="GM64" s="508" t="s">
        <v>233</v>
      </c>
      <c r="GN64" s="513"/>
      <c r="GO64" s="314"/>
      <c r="GP64" s="133" t="str">
        <f>IF(GO64="",InpReq,"")</f>
        <v>Please enter required information</v>
      </c>
      <c r="GQ64" s="508" t="s">
        <v>233</v>
      </c>
      <c r="GR64" s="513"/>
      <c r="GS64" s="314"/>
      <c r="GT64" s="133" t="str">
        <f>IF(GS64="",InpReq,"")</f>
        <v>Please enter required information</v>
      </c>
      <c r="GU64" s="508" t="s">
        <v>233</v>
      </c>
      <c r="GV64" s="513"/>
      <c r="GW64" s="314"/>
      <c r="GX64" s="133" t="str">
        <f>IF(GW64="",InpReq,"")</f>
        <v>Please enter required information</v>
      </c>
      <c r="GY64" s="508" t="s">
        <v>233</v>
      </c>
      <c r="GZ64" s="513"/>
      <c r="HA64" s="314"/>
      <c r="HB64" s="133" t="str">
        <f>IF(HA64="",InpReq,"")</f>
        <v>Please enter required information</v>
      </c>
      <c r="HC64" s="508" t="s">
        <v>233</v>
      </c>
      <c r="HD64" s="513"/>
      <c r="HE64" s="314"/>
      <c r="HF64" s="133" t="str">
        <f>IF(HE64="",InpReq,"")</f>
        <v>Please enter required information</v>
      </c>
      <c r="HG64" s="508" t="s">
        <v>233</v>
      </c>
      <c r="HH64" s="513"/>
      <c r="HI64" s="314"/>
      <c r="HJ64" s="133" t="str">
        <f>IF(HI64="",InpReq,"")</f>
        <v>Please enter required information</v>
      </c>
      <c r="HK64" s="508" t="s">
        <v>233</v>
      </c>
      <c r="HL64" s="513"/>
      <c r="HM64" s="314"/>
      <c r="HN64" s="133" t="str">
        <f>IF(HM64="",InpReq,"")</f>
        <v>Please enter required information</v>
      </c>
      <c r="HO64" s="508" t="s">
        <v>233</v>
      </c>
      <c r="HP64" s="513"/>
      <c r="HQ64" s="314"/>
      <c r="HR64" s="133" t="str">
        <f>IF(HQ64="",InpReq,"")</f>
        <v>Please enter required information</v>
      </c>
      <c r="HS64" s="508" t="s">
        <v>233</v>
      </c>
      <c r="HT64" s="513"/>
      <c r="HU64" s="314"/>
      <c r="HV64" s="133" t="str">
        <f>IF(HU64="",InpReq,"")</f>
        <v>Please enter required information</v>
      </c>
      <c r="HW64" s="508" t="s">
        <v>233</v>
      </c>
      <c r="HX64" s="513"/>
      <c r="HY64" s="314"/>
      <c r="HZ64" s="133" t="str">
        <f>IF(HY64="",InpReq,"")</f>
        <v>Please enter required information</v>
      </c>
      <c r="IA64" s="508" t="s">
        <v>233</v>
      </c>
      <c r="IB64" s="513"/>
      <c r="IC64" s="314"/>
      <c r="ID64" s="133" t="str">
        <f>IF(IC64="",InpReq,"")</f>
        <v>Please enter required information</v>
      </c>
      <c r="IE64" s="508" t="s">
        <v>233</v>
      </c>
      <c r="IF64" s="513"/>
      <c r="IG64" s="314"/>
      <c r="IH64" s="133" t="str">
        <f>IF(IG64="",InpReq,"")</f>
        <v>Please enter required information</v>
      </c>
      <c r="II64" s="508" t="s">
        <v>233</v>
      </c>
      <c r="IJ64" s="513"/>
      <c r="IK64" s="314"/>
      <c r="IL64" s="133" t="str">
        <f>IF(IK64="",InpReq,"")</f>
        <v>Please enter required information</v>
      </c>
      <c r="IM64" s="508" t="s">
        <v>233</v>
      </c>
      <c r="IN64" s="513"/>
      <c r="IO64" s="314"/>
      <c r="IP64" s="133" t="str">
        <f>IF(IO64="",InpReq,"")</f>
        <v>Please enter required information</v>
      </c>
      <c r="IQ64" s="508" t="s">
        <v>233</v>
      </c>
      <c r="IR64" s="513"/>
      <c r="IS64" s="314"/>
      <c r="IT64" s="133" t="str">
        <f>IF(IS64="",InpReq,"")</f>
        <v>Please enter required information</v>
      </c>
      <c r="IU64" s="508" t="s">
        <v>233</v>
      </c>
      <c r="IV64" s="513"/>
      <c r="IW64" s="314"/>
      <c r="IX64" s="133" t="str">
        <f>IF(IW64="",InpReq,"")</f>
        <v>Please enter required information</v>
      </c>
    </row>
    <row r="65" spans="1:258" ht="30.2" hidden="1" customHeight="1" x14ac:dyDescent="0.35">
      <c r="A65" s="370"/>
      <c r="B65" s="370"/>
      <c r="C65" s="370"/>
      <c r="D65" s="370"/>
      <c r="E65" s="304"/>
      <c r="F65" s="276"/>
      <c r="G65" s="510" t="s">
        <v>241</v>
      </c>
      <c r="H65" s="511"/>
      <c r="I65" s="511"/>
      <c r="J65" s="512"/>
      <c r="K65" s="510" t="s">
        <v>241</v>
      </c>
      <c r="L65" s="511"/>
      <c r="M65" s="511"/>
      <c r="N65" s="512"/>
      <c r="O65" s="510" t="s">
        <v>241</v>
      </c>
      <c r="P65" s="511"/>
      <c r="Q65" s="511"/>
      <c r="R65" s="512"/>
      <c r="S65" s="510" t="s">
        <v>241</v>
      </c>
      <c r="T65" s="511"/>
      <c r="U65" s="511"/>
      <c r="V65" s="512"/>
      <c r="W65" s="510" t="s">
        <v>241</v>
      </c>
      <c r="X65" s="511"/>
      <c r="Y65" s="511"/>
      <c r="Z65" s="512"/>
      <c r="AA65" s="510" t="s">
        <v>241</v>
      </c>
      <c r="AB65" s="511"/>
      <c r="AC65" s="511"/>
      <c r="AD65" s="512"/>
      <c r="AE65" s="510" t="s">
        <v>241</v>
      </c>
      <c r="AF65" s="511"/>
      <c r="AG65" s="511"/>
      <c r="AH65" s="512"/>
      <c r="AI65" s="510" t="s">
        <v>241</v>
      </c>
      <c r="AJ65" s="511"/>
      <c r="AK65" s="511"/>
      <c r="AL65" s="512"/>
      <c r="AM65" s="510" t="s">
        <v>241</v>
      </c>
      <c r="AN65" s="511"/>
      <c r="AO65" s="511"/>
      <c r="AP65" s="512"/>
      <c r="AQ65" s="510" t="s">
        <v>241</v>
      </c>
      <c r="AR65" s="511"/>
      <c r="AS65" s="511"/>
      <c r="AT65" s="512"/>
      <c r="AU65" s="510" t="s">
        <v>241</v>
      </c>
      <c r="AV65" s="511"/>
      <c r="AW65" s="511"/>
      <c r="AX65" s="512"/>
      <c r="AY65" s="510" t="s">
        <v>241</v>
      </c>
      <c r="AZ65" s="511"/>
      <c r="BA65" s="511"/>
      <c r="BB65" s="512"/>
      <c r="BC65" s="510" t="s">
        <v>241</v>
      </c>
      <c r="BD65" s="511"/>
      <c r="BE65" s="511"/>
      <c r="BF65" s="512"/>
      <c r="BG65" s="510" t="s">
        <v>241</v>
      </c>
      <c r="BH65" s="511"/>
      <c r="BI65" s="511"/>
      <c r="BJ65" s="512"/>
      <c r="BK65" s="510" t="s">
        <v>241</v>
      </c>
      <c r="BL65" s="511"/>
      <c r="BM65" s="511"/>
      <c r="BN65" s="512"/>
      <c r="BO65" s="510" t="s">
        <v>241</v>
      </c>
      <c r="BP65" s="511"/>
      <c r="BQ65" s="511"/>
      <c r="BR65" s="512"/>
      <c r="BS65" s="510" t="s">
        <v>241</v>
      </c>
      <c r="BT65" s="511"/>
      <c r="BU65" s="511"/>
      <c r="BV65" s="512"/>
      <c r="BW65" s="510" t="s">
        <v>241</v>
      </c>
      <c r="BX65" s="511"/>
      <c r="BY65" s="511"/>
      <c r="BZ65" s="512"/>
      <c r="CA65" s="510" t="s">
        <v>241</v>
      </c>
      <c r="CB65" s="511"/>
      <c r="CC65" s="511"/>
      <c r="CD65" s="512"/>
      <c r="CE65" s="510" t="s">
        <v>241</v>
      </c>
      <c r="CF65" s="511"/>
      <c r="CG65" s="511"/>
      <c r="CH65" s="512"/>
      <c r="CI65" s="510" t="s">
        <v>241</v>
      </c>
      <c r="CJ65" s="511"/>
      <c r="CK65" s="511"/>
      <c r="CL65" s="512"/>
      <c r="CM65" s="510" t="s">
        <v>241</v>
      </c>
      <c r="CN65" s="511"/>
      <c r="CO65" s="511"/>
      <c r="CP65" s="512"/>
      <c r="CQ65" s="510" t="s">
        <v>241</v>
      </c>
      <c r="CR65" s="511"/>
      <c r="CS65" s="511"/>
      <c r="CT65" s="512"/>
      <c r="CU65" s="510" t="s">
        <v>241</v>
      </c>
      <c r="CV65" s="511"/>
      <c r="CW65" s="511"/>
      <c r="CX65" s="512"/>
      <c r="CY65" s="510" t="s">
        <v>241</v>
      </c>
      <c r="CZ65" s="511"/>
      <c r="DA65" s="511"/>
      <c r="DB65" s="512"/>
      <c r="DC65" s="510" t="s">
        <v>241</v>
      </c>
      <c r="DD65" s="511"/>
      <c r="DE65" s="511"/>
      <c r="DF65" s="512"/>
      <c r="DG65" s="510" t="s">
        <v>241</v>
      </c>
      <c r="DH65" s="511"/>
      <c r="DI65" s="511"/>
      <c r="DJ65" s="512"/>
      <c r="DK65" s="510" t="s">
        <v>241</v>
      </c>
      <c r="DL65" s="511"/>
      <c r="DM65" s="511"/>
      <c r="DN65" s="512"/>
      <c r="DO65" s="510" t="s">
        <v>241</v>
      </c>
      <c r="DP65" s="511"/>
      <c r="DQ65" s="511"/>
      <c r="DR65" s="512"/>
      <c r="DS65" s="510" t="s">
        <v>241</v>
      </c>
      <c r="DT65" s="511"/>
      <c r="DU65" s="511"/>
      <c r="DV65" s="512"/>
      <c r="DW65" s="510" t="s">
        <v>241</v>
      </c>
      <c r="DX65" s="511"/>
      <c r="DY65" s="511"/>
      <c r="DZ65" s="512"/>
      <c r="EA65" s="510" t="s">
        <v>241</v>
      </c>
      <c r="EB65" s="511"/>
      <c r="EC65" s="511"/>
      <c r="ED65" s="512"/>
      <c r="EE65" s="510" t="s">
        <v>241</v>
      </c>
      <c r="EF65" s="511"/>
      <c r="EG65" s="511"/>
      <c r="EH65" s="512"/>
      <c r="EI65" s="510" t="s">
        <v>241</v>
      </c>
      <c r="EJ65" s="511"/>
      <c r="EK65" s="511"/>
      <c r="EL65" s="512"/>
      <c r="EM65" s="510" t="s">
        <v>241</v>
      </c>
      <c r="EN65" s="511"/>
      <c r="EO65" s="511"/>
      <c r="EP65" s="512"/>
      <c r="EQ65" s="510" t="s">
        <v>241</v>
      </c>
      <c r="ER65" s="511"/>
      <c r="ES65" s="511"/>
      <c r="ET65" s="512"/>
      <c r="EU65" s="510" t="s">
        <v>241</v>
      </c>
      <c r="EV65" s="511"/>
      <c r="EW65" s="511"/>
      <c r="EX65" s="512"/>
      <c r="EY65" s="510" t="s">
        <v>241</v>
      </c>
      <c r="EZ65" s="511"/>
      <c r="FA65" s="511"/>
      <c r="FB65" s="512"/>
      <c r="FC65" s="510" t="s">
        <v>241</v>
      </c>
      <c r="FD65" s="511"/>
      <c r="FE65" s="511"/>
      <c r="FF65" s="512"/>
      <c r="FG65" s="510" t="s">
        <v>241</v>
      </c>
      <c r="FH65" s="511"/>
      <c r="FI65" s="511"/>
      <c r="FJ65" s="512"/>
      <c r="FK65" s="510" t="s">
        <v>241</v>
      </c>
      <c r="FL65" s="511"/>
      <c r="FM65" s="511"/>
      <c r="FN65" s="512"/>
      <c r="FO65" s="510" t="s">
        <v>241</v>
      </c>
      <c r="FP65" s="511"/>
      <c r="FQ65" s="511"/>
      <c r="FR65" s="512"/>
      <c r="FS65" s="510" t="s">
        <v>241</v>
      </c>
      <c r="FT65" s="511"/>
      <c r="FU65" s="511"/>
      <c r="FV65" s="512"/>
      <c r="FW65" s="510" t="s">
        <v>241</v>
      </c>
      <c r="FX65" s="511"/>
      <c r="FY65" s="511"/>
      <c r="FZ65" s="512"/>
      <c r="GA65" s="510" t="s">
        <v>241</v>
      </c>
      <c r="GB65" s="511"/>
      <c r="GC65" s="511"/>
      <c r="GD65" s="512"/>
      <c r="GE65" s="510" t="s">
        <v>241</v>
      </c>
      <c r="GF65" s="511"/>
      <c r="GG65" s="511"/>
      <c r="GH65" s="512"/>
      <c r="GI65" s="510" t="s">
        <v>241</v>
      </c>
      <c r="GJ65" s="511"/>
      <c r="GK65" s="511"/>
      <c r="GL65" s="512"/>
      <c r="GM65" s="510" t="s">
        <v>241</v>
      </c>
      <c r="GN65" s="511"/>
      <c r="GO65" s="511"/>
      <c r="GP65" s="512"/>
      <c r="GQ65" s="510" t="s">
        <v>241</v>
      </c>
      <c r="GR65" s="511"/>
      <c r="GS65" s="511"/>
      <c r="GT65" s="512"/>
      <c r="GU65" s="510" t="s">
        <v>241</v>
      </c>
      <c r="GV65" s="511"/>
      <c r="GW65" s="511"/>
      <c r="GX65" s="512"/>
      <c r="GY65" s="510" t="s">
        <v>241</v>
      </c>
      <c r="GZ65" s="511"/>
      <c r="HA65" s="511"/>
      <c r="HB65" s="512"/>
      <c r="HC65" s="510" t="s">
        <v>241</v>
      </c>
      <c r="HD65" s="511"/>
      <c r="HE65" s="511"/>
      <c r="HF65" s="512"/>
      <c r="HG65" s="510" t="s">
        <v>241</v>
      </c>
      <c r="HH65" s="511"/>
      <c r="HI65" s="511"/>
      <c r="HJ65" s="512"/>
      <c r="HK65" s="510" t="s">
        <v>241</v>
      </c>
      <c r="HL65" s="511"/>
      <c r="HM65" s="511"/>
      <c r="HN65" s="512"/>
      <c r="HO65" s="510" t="s">
        <v>241</v>
      </c>
      <c r="HP65" s="511"/>
      <c r="HQ65" s="511"/>
      <c r="HR65" s="512"/>
      <c r="HS65" s="510" t="s">
        <v>241</v>
      </c>
      <c r="HT65" s="511"/>
      <c r="HU65" s="511"/>
      <c r="HV65" s="512"/>
      <c r="HW65" s="510" t="s">
        <v>241</v>
      </c>
      <c r="HX65" s="511"/>
      <c r="HY65" s="511"/>
      <c r="HZ65" s="512"/>
      <c r="IA65" s="510" t="s">
        <v>241</v>
      </c>
      <c r="IB65" s="511"/>
      <c r="IC65" s="511"/>
      <c r="ID65" s="512"/>
      <c r="IE65" s="510" t="s">
        <v>241</v>
      </c>
      <c r="IF65" s="511"/>
      <c r="IG65" s="511"/>
      <c r="IH65" s="512"/>
      <c r="II65" s="510" t="s">
        <v>241</v>
      </c>
      <c r="IJ65" s="511"/>
      <c r="IK65" s="511"/>
      <c r="IL65" s="512"/>
      <c r="IM65" s="510" t="s">
        <v>241</v>
      </c>
      <c r="IN65" s="511"/>
      <c r="IO65" s="511"/>
      <c r="IP65" s="512"/>
      <c r="IQ65" s="510" t="s">
        <v>241</v>
      </c>
      <c r="IR65" s="511"/>
      <c r="IS65" s="511"/>
      <c r="IT65" s="512"/>
      <c r="IU65" s="510" t="s">
        <v>241</v>
      </c>
      <c r="IV65" s="511"/>
      <c r="IW65" s="511"/>
      <c r="IX65" s="512"/>
    </row>
    <row r="66" spans="1:258" ht="30.2" hidden="1" customHeight="1" x14ac:dyDescent="0.25">
      <c r="A66" s="370"/>
      <c r="B66" s="370"/>
      <c r="C66" s="370"/>
      <c r="D66" s="370"/>
      <c r="E66" s="304"/>
      <c r="F66" s="276"/>
      <c r="G66" s="508">
        <f>Calculations!I139</f>
        <v>0</v>
      </c>
      <c r="H66" s="509"/>
      <c r="I66" s="76"/>
      <c r="J66" s="135" t="str">
        <f>IF(I66="",InpReq,I66)</f>
        <v>Please enter required information</v>
      </c>
      <c r="K66" s="508">
        <f>Calculations!M139</f>
        <v>0</v>
      </c>
      <c r="L66" s="509"/>
      <c r="M66" s="76"/>
      <c r="N66" s="135" t="str">
        <f>IF(M66="",InpReq,M66)</f>
        <v>Please enter required information</v>
      </c>
      <c r="O66" s="508">
        <f>Calculations!Q139</f>
        <v>0</v>
      </c>
      <c r="P66" s="509"/>
      <c r="Q66" s="76"/>
      <c r="R66" s="135" t="str">
        <f>IF(Q66="",InpReq,Q66)</f>
        <v>Please enter required information</v>
      </c>
      <c r="S66" s="508">
        <f>Calculations!U139</f>
        <v>0</v>
      </c>
      <c r="T66" s="509"/>
      <c r="U66" s="76"/>
      <c r="V66" s="135" t="str">
        <f>IF(U66="",InpReq,U66)</f>
        <v>Please enter required information</v>
      </c>
      <c r="W66" s="508">
        <f>Calculations!Y139</f>
        <v>0</v>
      </c>
      <c r="X66" s="509"/>
      <c r="Y66" s="76"/>
      <c r="Z66" s="135" t="str">
        <f>IF(Y66="",InpReq,Y66)</f>
        <v>Please enter required information</v>
      </c>
      <c r="AA66" s="508">
        <f>Calculations!AC139</f>
        <v>0</v>
      </c>
      <c r="AB66" s="509"/>
      <c r="AC66" s="76"/>
      <c r="AD66" s="135" t="str">
        <f>IF(AC66="",InpReq,AC66)</f>
        <v>Please enter required information</v>
      </c>
      <c r="AE66" s="508">
        <f>Calculations!AG139</f>
        <v>0</v>
      </c>
      <c r="AF66" s="509"/>
      <c r="AG66" s="76"/>
      <c r="AH66" s="135" t="str">
        <f>IF(AG66="",InpReq,AG66)</f>
        <v>Please enter required information</v>
      </c>
      <c r="AI66" s="508">
        <f>Calculations!AK139</f>
        <v>0</v>
      </c>
      <c r="AJ66" s="509"/>
      <c r="AK66" s="76"/>
      <c r="AL66" s="135" t="str">
        <f>IF(AK66="",InpReq,AK66)</f>
        <v>Please enter required information</v>
      </c>
      <c r="AM66" s="508">
        <f>Calculations!AO139</f>
        <v>0</v>
      </c>
      <c r="AN66" s="509"/>
      <c r="AO66" s="76"/>
      <c r="AP66" s="135" t="str">
        <f>IF(AO66="",InpReq,AO66)</f>
        <v>Please enter required information</v>
      </c>
      <c r="AQ66" s="508">
        <f>Calculations!AS139</f>
        <v>0</v>
      </c>
      <c r="AR66" s="509"/>
      <c r="AS66" s="76"/>
      <c r="AT66" s="135" t="str">
        <f>IF(AS66="",InpReq,AS66)</f>
        <v>Please enter required information</v>
      </c>
      <c r="AU66" s="508">
        <f>Calculations!AW139</f>
        <v>0</v>
      </c>
      <c r="AV66" s="509"/>
      <c r="AW66" s="76"/>
      <c r="AX66" s="135" t="str">
        <f>IF(AW66="",InpReq,AW66)</f>
        <v>Please enter required information</v>
      </c>
      <c r="AY66" s="508">
        <f>Calculations!BA139</f>
        <v>0</v>
      </c>
      <c r="AZ66" s="509"/>
      <c r="BA66" s="76"/>
      <c r="BB66" s="135" t="str">
        <f>IF(BA66="",InpReq,BA66)</f>
        <v>Please enter required information</v>
      </c>
      <c r="BC66" s="508">
        <f>Calculations!BE139</f>
        <v>0</v>
      </c>
      <c r="BD66" s="509"/>
      <c r="BE66" s="76"/>
      <c r="BF66" s="135" t="str">
        <f>IF(BE66="",InpReq,BE66)</f>
        <v>Please enter required information</v>
      </c>
      <c r="BG66" s="508">
        <f>Calculations!BI139</f>
        <v>0</v>
      </c>
      <c r="BH66" s="509"/>
      <c r="BI66" s="76"/>
      <c r="BJ66" s="135" t="str">
        <f>IF(BI66="",InpReq,BI66)</f>
        <v>Please enter required information</v>
      </c>
      <c r="BK66" s="508">
        <f>Calculations!BM139</f>
        <v>0</v>
      </c>
      <c r="BL66" s="509"/>
      <c r="BM66" s="76"/>
      <c r="BN66" s="135" t="str">
        <f>IF(BM66="",InpReq,BM66)</f>
        <v>Please enter required information</v>
      </c>
      <c r="BO66" s="508">
        <f>Calculations!BQ139</f>
        <v>0</v>
      </c>
      <c r="BP66" s="509"/>
      <c r="BQ66" s="76"/>
      <c r="BR66" s="135" t="str">
        <f>IF(BQ66="",InpReq,BQ66)</f>
        <v>Please enter required information</v>
      </c>
      <c r="BS66" s="508">
        <f>Calculations!BU139</f>
        <v>0</v>
      </c>
      <c r="BT66" s="509"/>
      <c r="BU66" s="76"/>
      <c r="BV66" s="135" t="str">
        <f>IF(BU66="",InpReq,BU66)</f>
        <v>Please enter required information</v>
      </c>
      <c r="BW66" s="508">
        <f>Calculations!BY139</f>
        <v>0</v>
      </c>
      <c r="BX66" s="509"/>
      <c r="BY66" s="76"/>
      <c r="BZ66" s="135" t="str">
        <f>IF(BY66="",InpReq,BY66)</f>
        <v>Please enter required information</v>
      </c>
      <c r="CA66" s="508">
        <f>Calculations!CC139</f>
        <v>0</v>
      </c>
      <c r="CB66" s="509"/>
      <c r="CC66" s="76"/>
      <c r="CD66" s="135" t="str">
        <f>IF(CC66="",InpReq,CC66)</f>
        <v>Please enter required information</v>
      </c>
      <c r="CE66" s="508">
        <f>Calculations!CG139</f>
        <v>0</v>
      </c>
      <c r="CF66" s="509"/>
      <c r="CG66" s="76"/>
      <c r="CH66" s="135" t="str">
        <f>IF(CG66="",InpReq,CG66)</f>
        <v>Please enter required information</v>
      </c>
      <c r="CI66" s="508">
        <f>Calculations!CK139</f>
        <v>0</v>
      </c>
      <c r="CJ66" s="509"/>
      <c r="CK66" s="76"/>
      <c r="CL66" s="135" t="str">
        <f>IF(CK66="",InpReq,CK66)</f>
        <v>Please enter required information</v>
      </c>
      <c r="CM66" s="508">
        <f>Calculations!CO139</f>
        <v>0</v>
      </c>
      <c r="CN66" s="509"/>
      <c r="CO66" s="76"/>
      <c r="CP66" s="135" t="str">
        <f>IF(CO66="",InpReq,CO66)</f>
        <v>Please enter required information</v>
      </c>
      <c r="CQ66" s="508">
        <f>Calculations!CS139</f>
        <v>0</v>
      </c>
      <c r="CR66" s="509"/>
      <c r="CS66" s="76"/>
      <c r="CT66" s="135" t="str">
        <f>IF(CS66="",InpReq,CS66)</f>
        <v>Please enter required information</v>
      </c>
      <c r="CU66" s="508">
        <f>Calculations!CW139</f>
        <v>0</v>
      </c>
      <c r="CV66" s="509"/>
      <c r="CW66" s="76"/>
      <c r="CX66" s="135" t="str">
        <f>IF(CW66="",InpReq,CW66)</f>
        <v>Please enter required information</v>
      </c>
      <c r="CY66" s="508">
        <f>Calculations!DA139</f>
        <v>0</v>
      </c>
      <c r="CZ66" s="509"/>
      <c r="DA66" s="76"/>
      <c r="DB66" s="135" t="str">
        <f>IF(DA66="",InpReq,DA66)</f>
        <v>Please enter required information</v>
      </c>
      <c r="DC66" s="508">
        <f>Calculations!DE139</f>
        <v>0</v>
      </c>
      <c r="DD66" s="509"/>
      <c r="DE66" s="76"/>
      <c r="DF66" s="135" t="str">
        <f>IF(DE66="",InpReq,DE66)</f>
        <v>Please enter required information</v>
      </c>
      <c r="DG66" s="508">
        <f>Calculations!DI139</f>
        <v>0</v>
      </c>
      <c r="DH66" s="509"/>
      <c r="DI66" s="76"/>
      <c r="DJ66" s="135" t="str">
        <f>IF(DI66="",InpReq,DI66)</f>
        <v>Please enter required information</v>
      </c>
      <c r="DK66" s="508">
        <f>Calculations!DM139</f>
        <v>0</v>
      </c>
      <c r="DL66" s="509"/>
      <c r="DM66" s="76"/>
      <c r="DN66" s="135" t="str">
        <f>IF(DM66="",InpReq,DM66)</f>
        <v>Please enter required information</v>
      </c>
      <c r="DO66" s="508">
        <f>Calculations!DQ139</f>
        <v>0</v>
      </c>
      <c r="DP66" s="509"/>
      <c r="DQ66" s="76"/>
      <c r="DR66" s="135" t="str">
        <f>IF(DQ66="",InpReq,DQ66)</f>
        <v>Please enter required information</v>
      </c>
      <c r="DS66" s="508">
        <f>Calculations!DU139</f>
        <v>0</v>
      </c>
      <c r="DT66" s="509"/>
      <c r="DU66" s="76"/>
      <c r="DV66" s="135" t="str">
        <f>IF(DU66="",InpReq,DU66)</f>
        <v>Please enter required information</v>
      </c>
      <c r="DW66" s="508">
        <f>Calculations!DY139</f>
        <v>0</v>
      </c>
      <c r="DX66" s="509"/>
      <c r="DY66" s="76"/>
      <c r="DZ66" s="135" t="str">
        <f>IF(DY66="",InpReq,DY66)</f>
        <v>Please enter required information</v>
      </c>
      <c r="EA66" s="508">
        <f>Calculations!EC139</f>
        <v>0</v>
      </c>
      <c r="EB66" s="509"/>
      <c r="EC66" s="76"/>
      <c r="ED66" s="135" t="str">
        <f>IF(EC66="",InpReq,EC66)</f>
        <v>Please enter required information</v>
      </c>
      <c r="EE66" s="508">
        <f>Calculations!EG139</f>
        <v>0</v>
      </c>
      <c r="EF66" s="509"/>
      <c r="EG66" s="76"/>
      <c r="EH66" s="135" t="str">
        <f>IF(EG66="",InpReq,EG66)</f>
        <v>Please enter required information</v>
      </c>
      <c r="EI66" s="508">
        <f>Calculations!EK139</f>
        <v>0</v>
      </c>
      <c r="EJ66" s="509"/>
      <c r="EK66" s="76"/>
      <c r="EL66" s="135" t="str">
        <f>IF(EK66="",InpReq,EK66)</f>
        <v>Please enter required information</v>
      </c>
      <c r="EM66" s="508">
        <f>Calculations!EO139</f>
        <v>0</v>
      </c>
      <c r="EN66" s="509"/>
      <c r="EO66" s="76"/>
      <c r="EP66" s="135" t="str">
        <f>IF(EO66="",InpReq,EO66)</f>
        <v>Please enter required information</v>
      </c>
      <c r="EQ66" s="508">
        <f>Calculations!ES139</f>
        <v>0</v>
      </c>
      <c r="ER66" s="509"/>
      <c r="ES66" s="76"/>
      <c r="ET66" s="135" t="str">
        <f>IF(ES66="",InpReq,ES66)</f>
        <v>Please enter required information</v>
      </c>
      <c r="EU66" s="508">
        <f>Calculations!EW139</f>
        <v>0</v>
      </c>
      <c r="EV66" s="509"/>
      <c r="EW66" s="76"/>
      <c r="EX66" s="135" t="str">
        <f>IF(EW66="",InpReq,EW66)</f>
        <v>Please enter required information</v>
      </c>
      <c r="EY66" s="508">
        <f>Calculations!FA139</f>
        <v>0</v>
      </c>
      <c r="EZ66" s="509"/>
      <c r="FA66" s="76"/>
      <c r="FB66" s="135" t="str">
        <f>IF(FA66="",InpReq,FA66)</f>
        <v>Please enter required information</v>
      </c>
      <c r="FC66" s="508">
        <f>Calculations!FE139</f>
        <v>0</v>
      </c>
      <c r="FD66" s="509"/>
      <c r="FE66" s="76"/>
      <c r="FF66" s="135" t="str">
        <f>IF(FE66="",InpReq,FE66)</f>
        <v>Please enter required information</v>
      </c>
      <c r="FG66" s="508">
        <f>Calculations!FI139</f>
        <v>0</v>
      </c>
      <c r="FH66" s="509"/>
      <c r="FI66" s="76"/>
      <c r="FJ66" s="135" t="str">
        <f>IF(FI66="",InpReq,FI66)</f>
        <v>Please enter required information</v>
      </c>
      <c r="FK66" s="508">
        <f>Calculations!FM139</f>
        <v>0</v>
      </c>
      <c r="FL66" s="509"/>
      <c r="FM66" s="76"/>
      <c r="FN66" s="135" t="str">
        <f>IF(FM66="",InpReq,FM66)</f>
        <v>Please enter required information</v>
      </c>
      <c r="FO66" s="508">
        <f>Calculations!FQ139</f>
        <v>0</v>
      </c>
      <c r="FP66" s="509"/>
      <c r="FQ66" s="76"/>
      <c r="FR66" s="135" t="str">
        <f>IF(FQ66="",InpReq,FQ66)</f>
        <v>Please enter required information</v>
      </c>
      <c r="FS66" s="508">
        <f>Calculations!FU139</f>
        <v>0</v>
      </c>
      <c r="FT66" s="509"/>
      <c r="FU66" s="76"/>
      <c r="FV66" s="135" t="str">
        <f>IF(FU66="",InpReq,FU66)</f>
        <v>Please enter required information</v>
      </c>
      <c r="FW66" s="508">
        <f>Calculations!FY139</f>
        <v>0</v>
      </c>
      <c r="FX66" s="509"/>
      <c r="FY66" s="76"/>
      <c r="FZ66" s="135" t="str">
        <f>IF(FY66="",InpReq,FY66)</f>
        <v>Please enter required information</v>
      </c>
      <c r="GA66" s="508">
        <f>Calculations!GC139</f>
        <v>0</v>
      </c>
      <c r="GB66" s="509"/>
      <c r="GC66" s="76"/>
      <c r="GD66" s="135" t="str">
        <f>IF(GC66="",InpReq,GC66)</f>
        <v>Please enter required information</v>
      </c>
      <c r="GE66" s="508">
        <f>Calculations!GG139</f>
        <v>0</v>
      </c>
      <c r="GF66" s="509"/>
      <c r="GG66" s="76"/>
      <c r="GH66" s="135" t="str">
        <f>IF(GG66="",InpReq,GG66)</f>
        <v>Please enter required information</v>
      </c>
      <c r="GI66" s="508">
        <f>Calculations!GK139</f>
        <v>0</v>
      </c>
      <c r="GJ66" s="509"/>
      <c r="GK66" s="76"/>
      <c r="GL66" s="135" t="str">
        <f>IF(GK66="",InpReq,GK66)</f>
        <v>Please enter required information</v>
      </c>
      <c r="GM66" s="508">
        <f>Calculations!GO139</f>
        <v>0</v>
      </c>
      <c r="GN66" s="509"/>
      <c r="GO66" s="76"/>
      <c r="GP66" s="135" t="str">
        <f>IF(GO66="",InpReq,GO66)</f>
        <v>Please enter required information</v>
      </c>
      <c r="GQ66" s="508">
        <f>Calculations!GS139</f>
        <v>0</v>
      </c>
      <c r="GR66" s="509"/>
      <c r="GS66" s="76"/>
      <c r="GT66" s="135" t="str">
        <f>IF(GS66="",InpReq,GS66)</f>
        <v>Please enter required information</v>
      </c>
      <c r="GU66" s="508">
        <f>Calculations!GW139</f>
        <v>0</v>
      </c>
      <c r="GV66" s="509"/>
      <c r="GW66" s="76"/>
      <c r="GX66" s="135" t="str">
        <f>IF(GW66="",InpReq,GW66)</f>
        <v>Please enter required information</v>
      </c>
      <c r="GY66" s="508">
        <f>Calculations!HA139</f>
        <v>0</v>
      </c>
      <c r="GZ66" s="509"/>
      <c r="HA66" s="76"/>
      <c r="HB66" s="135" t="str">
        <f>IF(HA66="",InpReq,HA66)</f>
        <v>Please enter required information</v>
      </c>
      <c r="HC66" s="508">
        <f>Calculations!HE139</f>
        <v>0</v>
      </c>
      <c r="HD66" s="509"/>
      <c r="HE66" s="76"/>
      <c r="HF66" s="135" t="str">
        <f>IF(HE66="",InpReq,HE66)</f>
        <v>Please enter required information</v>
      </c>
      <c r="HG66" s="508">
        <f>Calculations!HI139</f>
        <v>0</v>
      </c>
      <c r="HH66" s="509"/>
      <c r="HI66" s="76"/>
      <c r="HJ66" s="135" t="str">
        <f>IF(HI66="",InpReq,HI66)</f>
        <v>Please enter required information</v>
      </c>
      <c r="HK66" s="508">
        <f>Calculations!HM139</f>
        <v>0</v>
      </c>
      <c r="HL66" s="509"/>
      <c r="HM66" s="76"/>
      <c r="HN66" s="135" t="str">
        <f>IF(HM66="",InpReq,HM66)</f>
        <v>Please enter required information</v>
      </c>
      <c r="HO66" s="508">
        <f>Calculations!HQ139</f>
        <v>0</v>
      </c>
      <c r="HP66" s="509"/>
      <c r="HQ66" s="76"/>
      <c r="HR66" s="135" t="str">
        <f>IF(HQ66="",InpReq,HQ66)</f>
        <v>Please enter required information</v>
      </c>
      <c r="HS66" s="508">
        <f>Calculations!HU139</f>
        <v>0</v>
      </c>
      <c r="HT66" s="509"/>
      <c r="HU66" s="76"/>
      <c r="HV66" s="135" t="str">
        <f>IF(HU66="",InpReq,HU66)</f>
        <v>Please enter required information</v>
      </c>
      <c r="HW66" s="508">
        <f>Calculations!HY139</f>
        <v>0</v>
      </c>
      <c r="HX66" s="509"/>
      <c r="HY66" s="76"/>
      <c r="HZ66" s="135" t="str">
        <f>IF(HY66="",InpReq,HY66)</f>
        <v>Please enter required information</v>
      </c>
      <c r="IA66" s="508">
        <f>Calculations!IC139</f>
        <v>0</v>
      </c>
      <c r="IB66" s="509"/>
      <c r="IC66" s="76"/>
      <c r="ID66" s="135" t="str">
        <f>IF(IC66="",InpReq,IC66)</f>
        <v>Please enter required information</v>
      </c>
      <c r="IE66" s="508">
        <f>Calculations!IG139</f>
        <v>0</v>
      </c>
      <c r="IF66" s="509"/>
      <c r="IG66" s="76"/>
      <c r="IH66" s="135" t="str">
        <f>IF(IG66="",InpReq,IG66)</f>
        <v>Please enter required information</v>
      </c>
      <c r="II66" s="508">
        <f>Calculations!IK139</f>
        <v>0</v>
      </c>
      <c r="IJ66" s="509"/>
      <c r="IK66" s="76"/>
      <c r="IL66" s="135" t="str">
        <f>IF(IK66="",InpReq,IK66)</f>
        <v>Please enter required information</v>
      </c>
      <c r="IM66" s="508">
        <f>Calculations!IO139</f>
        <v>0</v>
      </c>
      <c r="IN66" s="509"/>
      <c r="IO66" s="76"/>
      <c r="IP66" s="135" t="str">
        <f>IF(IO66="",InpReq,IO66)</f>
        <v>Please enter required information</v>
      </c>
      <c r="IQ66" s="508">
        <f>Calculations!IS139</f>
        <v>0</v>
      </c>
      <c r="IR66" s="509"/>
      <c r="IS66" s="76"/>
      <c r="IT66" s="135" t="str">
        <f>IF(IS66="",InpReq,IS66)</f>
        <v>Please enter required information</v>
      </c>
      <c r="IU66" s="508" t="e">
        <f>Calculations!#REF!</f>
        <v>#REF!</v>
      </c>
      <c r="IV66" s="509"/>
      <c r="IW66" s="76"/>
      <c r="IX66" s="135" t="str">
        <f>IF(IW66="",InpReq,IW66)</f>
        <v>Please enter required information</v>
      </c>
    </row>
    <row r="67" spans="1:258" ht="30.2" hidden="1" customHeight="1" x14ac:dyDescent="0.25">
      <c r="E67" s="304"/>
      <c r="F67" s="276"/>
      <c r="G67" s="508">
        <f>IF(I64=1,Calculations!I140,"-")</f>
        <v>0</v>
      </c>
      <c r="H67" s="509"/>
      <c r="I67" s="177"/>
      <c r="J67" s="136">
        <f>IF(I64=1,0.0585,"")</f>
        <v>5.8500000000000003E-2</v>
      </c>
      <c r="K67" s="508" t="str">
        <f>IF(M64=1,Calculations!M140,"-")</f>
        <v>-</v>
      </c>
      <c r="L67" s="509"/>
      <c r="M67" s="177"/>
      <c r="N67" s="136" t="str">
        <f>IF(M64=1,0.0585,"")</f>
        <v/>
      </c>
      <c r="O67" s="508" t="str">
        <f>IF(Q64=1,Calculations!Q140,"-")</f>
        <v>-</v>
      </c>
      <c r="P67" s="509"/>
      <c r="Q67" s="177"/>
      <c r="R67" s="136" t="str">
        <f>IF(Q64=1,0.0585,"")</f>
        <v/>
      </c>
      <c r="S67" s="508" t="str">
        <f>IF(U64=1,Calculations!U140,"-")</f>
        <v>-</v>
      </c>
      <c r="T67" s="509"/>
      <c r="U67" s="177"/>
      <c r="V67" s="136" t="str">
        <f>IF(U64=1,0.0585,"")</f>
        <v/>
      </c>
      <c r="W67" s="508" t="str">
        <f>IF(Y64=1,Calculations!Y140,"-")</f>
        <v>-</v>
      </c>
      <c r="X67" s="509"/>
      <c r="Y67" s="177"/>
      <c r="Z67" s="136" t="str">
        <f>IF(Y64=1,0.0585,"")</f>
        <v/>
      </c>
      <c r="AA67" s="508" t="str">
        <f>IF(AC64=1,Calculations!AC140,"-")</f>
        <v>-</v>
      </c>
      <c r="AB67" s="509"/>
      <c r="AC67" s="177"/>
      <c r="AD67" s="136" t="str">
        <f>IF(AC64=1,0.0585,"")</f>
        <v/>
      </c>
      <c r="AE67" s="508" t="str">
        <f>IF(AG64=1,Calculations!AG140,"-")</f>
        <v>-</v>
      </c>
      <c r="AF67" s="509"/>
      <c r="AG67" s="177"/>
      <c r="AH67" s="136" t="str">
        <f>IF(AG64=1,0.0585,"")</f>
        <v/>
      </c>
      <c r="AI67" s="508" t="str">
        <f>IF(AK64=1,Calculations!AK140,"-")</f>
        <v>-</v>
      </c>
      <c r="AJ67" s="509"/>
      <c r="AK67" s="177"/>
      <c r="AL67" s="136" t="str">
        <f>IF(AK64=1,0.0585,"")</f>
        <v/>
      </c>
      <c r="AM67" s="508" t="str">
        <f>IF(AO64=1,Calculations!AO140,"-")</f>
        <v>-</v>
      </c>
      <c r="AN67" s="509"/>
      <c r="AO67" s="177"/>
      <c r="AP67" s="136" t="str">
        <f>IF(AO64=1,0.0585,"")</f>
        <v/>
      </c>
      <c r="AQ67" s="508" t="str">
        <f>IF(AS64=1,Calculations!AS140,"-")</f>
        <v>-</v>
      </c>
      <c r="AR67" s="509"/>
      <c r="AS67" s="177"/>
      <c r="AT67" s="136" t="str">
        <f>IF(AS64=1,0.0585,"")</f>
        <v/>
      </c>
      <c r="AU67" s="508" t="str">
        <f>IF(AW64=1,Calculations!AW140,"-")</f>
        <v>-</v>
      </c>
      <c r="AV67" s="509"/>
      <c r="AW67" s="177"/>
      <c r="AX67" s="136" t="str">
        <f>IF(AW64=1,0.0585,"")</f>
        <v/>
      </c>
      <c r="AY67" s="508" t="str">
        <f>IF(BA64=1,Calculations!BA140,"-")</f>
        <v>-</v>
      </c>
      <c r="AZ67" s="509"/>
      <c r="BA67" s="177"/>
      <c r="BB67" s="136" t="str">
        <f>IF(BA64=1,0.0585,"")</f>
        <v/>
      </c>
      <c r="BC67" s="508" t="str">
        <f>IF(BE64=1,Calculations!BE140,"-")</f>
        <v>-</v>
      </c>
      <c r="BD67" s="509"/>
      <c r="BE67" s="177"/>
      <c r="BF67" s="136" t="str">
        <f>IF(BE64=1,0.0585,"")</f>
        <v/>
      </c>
      <c r="BG67" s="508" t="str">
        <f>IF(BI64=1,Calculations!BI140,"-")</f>
        <v>-</v>
      </c>
      <c r="BH67" s="509"/>
      <c r="BI67" s="177"/>
      <c r="BJ67" s="136" t="str">
        <f>IF(BI64=1,0.0585,"")</f>
        <v/>
      </c>
      <c r="BK67" s="508" t="str">
        <f>IF(BM64=1,Calculations!BM140,"-")</f>
        <v>-</v>
      </c>
      <c r="BL67" s="509"/>
      <c r="BM67" s="177"/>
      <c r="BN67" s="136" t="str">
        <f>IF(BM64=1,0.0585,"")</f>
        <v/>
      </c>
      <c r="BO67" s="508" t="str">
        <f>IF(BQ64=1,Calculations!BQ140,"-")</f>
        <v>-</v>
      </c>
      <c r="BP67" s="509"/>
      <c r="BQ67" s="177"/>
      <c r="BR67" s="136" t="str">
        <f>IF(BQ64=1,0.0585,"")</f>
        <v/>
      </c>
      <c r="BS67" s="508" t="str">
        <f>IF(BU64=1,Calculations!BU140,"-")</f>
        <v>-</v>
      </c>
      <c r="BT67" s="509"/>
      <c r="BU67" s="177"/>
      <c r="BV67" s="136" t="str">
        <f>IF(BU64=1,0.0585,"")</f>
        <v/>
      </c>
      <c r="BW67" s="508" t="str">
        <f>IF(BY64=1,Calculations!BY140,"-")</f>
        <v>-</v>
      </c>
      <c r="BX67" s="509"/>
      <c r="BY67" s="177"/>
      <c r="BZ67" s="136" t="str">
        <f>IF(BY64=1,0.0585,"")</f>
        <v/>
      </c>
      <c r="CA67" s="508" t="str">
        <f>IF(CC64=1,Calculations!CC140,"-")</f>
        <v>-</v>
      </c>
      <c r="CB67" s="509"/>
      <c r="CC67" s="177"/>
      <c r="CD67" s="136" t="str">
        <f>IF(CC64=1,0.0585,"")</f>
        <v/>
      </c>
      <c r="CE67" s="508" t="str">
        <f>IF(CG64=1,Calculations!CG140,"-")</f>
        <v>-</v>
      </c>
      <c r="CF67" s="509"/>
      <c r="CG67" s="177"/>
      <c r="CH67" s="136" t="str">
        <f>IF(CG64=1,0.0585,"")</f>
        <v/>
      </c>
      <c r="CI67" s="508" t="str">
        <f>IF(CK64=1,Calculations!CK140,"-")</f>
        <v>-</v>
      </c>
      <c r="CJ67" s="509"/>
      <c r="CK67" s="177"/>
      <c r="CL67" s="136" t="str">
        <f>IF(CK64=1,0.0585,"")</f>
        <v/>
      </c>
      <c r="CM67" s="508" t="str">
        <f>IF(CO64=1,Calculations!CO140,"-")</f>
        <v>-</v>
      </c>
      <c r="CN67" s="509"/>
      <c r="CO67" s="177"/>
      <c r="CP67" s="136" t="str">
        <f>IF(CO64=1,0.0585,"")</f>
        <v/>
      </c>
      <c r="CQ67" s="508" t="str">
        <f>IF(CS64=1,Calculations!CS140,"-")</f>
        <v>-</v>
      </c>
      <c r="CR67" s="509"/>
      <c r="CS67" s="177"/>
      <c r="CT67" s="136" t="str">
        <f>IF(CS64=1,0.0585,"")</f>
        <v/>
      </c>
      <c r="CU67" s="508" t="str">
        <f>IF(CW64=1,Calculations!CW140,"-")</f>
        <v>-</v>
      </c>
      <c r="CV67" s="509"/>
      <c r="CW67" s="177"/>
      <c r="CX67" s="136" t="str">
        <f>IF(CW64=1,0.0585,"")</f>
        <v/>
      </c>
      <c r="CY67" s="508" t="str">
        <f>IF(DA64=1,Calculations!DA140,"-")</f>
        <v>-</v>
      </c>
      <c r="CZ67" s="509"/>
      <c r="DA67" s="177"/>
      <c r="DB67" s="136" t="str">
        <f>IF(DA64=1,0.0585,"")</f>
        <v/>
      </c>
      <c r="DC67" s="508" t="str">
        <f>IF(DE64=1,Calculations!DE140,"-")</f>
        <v>-</v>
      </c>
      <c r="DD67" s="509"/>
      <c r="DE67" s="177"/>
      <c r="DF67" s="136" t="str">
        <f>IF(DE64=1,0.0585,"")</f>
        <v/>
      </c>
      <c r="DG67" s="508" t="str">
        <f>IF(DI64=1,Calculations!DI140,"-")</f>
        <v>-</v>
      </c>
      <c r="DH67" s="509"/>
      <c r="DI67" s="177"/>
      <c r="DJ67" s="136" t="str">
        <f>IF(DI64=1,0.0585,"")</f>
        <v/>
      </c>
      <c r="DK67" s="508" t="str">
        <f>IF(DM64=1,Calculations!DM140,"-")</f>
        <v>-</v>
      </c>
      <c r="DL67" s="509"/>
      <c r="DM67" s="177"/>
      <c r="DN67" s="136" t="str">
        <f>IF(DM64=1,0.0585,"")</f>
        <v/>
      </c>
      <c r="DO67" s="508" t="str">
        <f>IF(DQ64=1,Calculations!DQ140,"-")</f>
        <v>-</v>
      </c>
      <c r="DP67" s="509"/>
      <c r="DQ67" s="177"/>
      <c r="DR67" s="136" t="str">
        <f>IF(DQ64=1,0.0585,"")</f>
        <v/>
      </c>
      <c r="DS67" s="508" t="str">
        <f>IF(DU64=1,Calculations!DU140,"-")</f>
        <v>-</v>
      </c>
      <c r="DT67" s="509"/>
      <c r="DU67" s="177"/>
      <c r="DV67" s="136" t="str">
        <f>IF(DU64=1,0.0585,"")</f>
        <v/>
      </c>
      <c r="DW67" s="508" t="str">
        <f>IF(DY64=1,Calculations!DY140,"-")</f>
        <v>-</v>
      </c>
      <c r="DX67" s="509"/>
      <c r="DY67" s="177"/>
      <c r="DZ67" s="136" t="str">
        <f>IF(DY64=1,0.0585,"")</f>
        <v/>
      </c>
      <c r="EA67" s="508" t="str">
        <f>IF(EC64=1,Calculations!EC140,"-")</f>
        <v>-</v>
      </c>
      <c r="EB67" s="509"/>
      <c r="EC67" s="177"/>
      <c r="ED67" s="136" t="str">
        <f>IF(EC64=1,0.0585,"")</f>
        <v/>
      </c>
      <c r="EE67" s="508" t="str">
        <f>IF(EG64=1,Calculations!EG140,"-")</f>
        <v>-</v>
      </c>
      <c r="EF67" s="509"/>
      <c r="EG67" s="177"/>
      <c r="EH67" s="136" t="str">
        <f>IF(EG64=1,0.0585,"")</f>
        <v/>
      </c>
      <c r="EI67" s="508" t="str">
        <f>IF(EK64=1,Calculations!EK140,"-")</f>
        <v>-</v>
      </c>
      <c r="EJ67" s="509"/>
      <c r="EK67" s="177"/>
      <c r="EL67" s="136" t="str">
        <f>IF(EK64=1,0.0585,"")</f>
        <v/>
      </c>
      <c r="EM67" s="508" t="str">
        <f>IF(EO64=1,Calculations!EO140,"-")</f>
        <v>-</v>
      </c>
      <c r="EN67" s="509"/>
      <c r="EO67" s="177"/>
      <c r="EP67" s="136" t="str">
        <f>IF(EO64=1,0.0585,"")</f>
        <v/>
      </c>
      <c r="EQ67" s="508" t="str">
        <f>IF(ES64=1,Calculations!ES140,"-")</f>
        <v>-</v>
      </c>
      <c r="ER67" s="509"/>
      <c r="ES67" s="177"/>
      <c r="ET67" s="136" t="str">
        <f>IF(ES64=1,0.0585,"")</f>
        <v/>
      </c>
      <c r="EU67" s="508" t="str">
        <f>IF(EW64=1,Calculations!EW140,"-")</f>
        <v>-</v>
      </c>
      <c r="EV67" s="509"/>
      <c r="EW67" s="177"/>
      <c r="EX67" s="136" t="str">
        <f>IF(EW64=1,0.0585,"")</f>
        <v/>
      </c>
      <c r="EY67" s="508" t="str">
        <f>IF(FA64=1,Calculations!FA140,"-")</f>
        <v>-</v>
      </c>
      <c r="EZ67" s="509"/>
      <c r="FA67" s="177"/>
      <c r="FB67" s="136" t="str">
        <f>IF(FA64=1,0.0585,"")</f>
        <v/>
      </c>
      <c r="FC67" s="508" t="str">
        <f>IF(FE64=1,Calculations!FE140,"-")</f>
        <v>-</v>
      </c>
      <c r="FD67" s="509"/>
      <c r="FE67" s="177"/>
      <c r="FF67" s="136" t="str">
        <f>IF(FE64=1,0.0585,"")</f>
        <v/>
      </c>
      <c r="FG67" s="508" t="str">
        <f>IF(FI64=1,Calculations!FI140,"-")</f>
        <v>-</v>
      </c>
      <c r="FH67" s="509"/>
      <c r="FI67" s="177"/>
      <c r="FJ67" s="136" t="str">
        <f>IF(FI64=1,0.0585,"")</f>
        <v/>
      </c>
      <c r="FK67" s="508" t="str">
        <f>IF(FM64=1,Calculations!FM140,"-")</f>
        <v>-</v>
      </c>
      <c r="FL67" s="509"/>
      <c r="FM67" s="177"/>
      <c r="FN67" s="136" t="str">
        <f>IF(FM64=1,0.0585,"")</f>
        <v/>
      </c>
      <c r="FO67" s="508" t="str">
        <f>IF(FQ64=1,Calculations!FQ140,"-")</f>
        <v>-</v>
      </c>
      <c r="FP67" s="509"/>
      <c r="FQ67" s="177"/>
      <c r="FR67" s="136" t="str">
        <f>IF(FQ64=1,0.0585,"")</f>
        <v/>
      </c>
      <c r="FS67" s="508" t="str">
        <f>IF(FU64=1,Calculations!FU140,"-")</f>
        <v>-</v>
      </c>
      <c r="FT67" s="509"/>
      <c r="FU67" s="177"/>
      <c r="FV67" s="136" t="str">
        <f>IF(FU64=1,0.0585,"")</f>
        <v/>
      </c>
      <c r="FW67" s="508" t="str">
        <f>IF(FY64=1,Calculations!FY140,"-")</f>
        <v>-</v>
      </c>
      <c r="FX67" s="509"/>
      <c r="FY67" s="177"/>
      <c r="FZ67" s="136" t="str">
        <f>IF(FY64=1,0.0585,"")</f>
        <v/>
      </c>
      <c r="GA67" s="508" t="str">
        <f>IF(GC64=1,Calculations!GC140,"-")</f>
        <v>-</v>
      </c>
      <c r="GB67" s="509"/>
      <c r="GC67" s="177"/>
      <c r="GD67" s="136" t="str">
        <f>IF(GC64=1,0.0585,"")</f>
        <v/>
      </c>
      <c r="GE67" s="508" t="str">
        <f>IF(GG64=1,Calculations!GG140,"-")</f>
        <v>-</v>
      </c>
      <c r="GF67" s="509"/>
      <c r="GG67" s="177"/>
      <c r="GH67" s="136" t="str">
        <f>IF(GG64=1,0.0585,"")</f>
        <v/>
      </c>
      <c r="GI67" s="508" t="str">
        <f>IF(GK64=1,Calculations!GK140,"-")</f>
        <v>-</v>
      </c>
      <c r="GJ67" s="509"/>
      <c r="GK67" s="177"/>
      <c r="GL67" s="136" t="str">
        <f>IF(GK64=1,0.0585,"")</f>
        <v/>
      </c>
      <c r="GM67" s="508" t="str">
        <f>IF(GO64=1,Calculations!GO140,"-")</f>
        <v>-</v>
      </c>
      <c r="GN67" s="509"/>
      <c r="GO67" s="177"/>
      <c r="GP67" s="136" t="str">
        <f>IF(GO64=1,0.0585,"")</f>
        <v/>
      </c>
      <c r="GQ67" s="508" t="str">
        <f>IF(GS64=1,Calculations!GS140,"-")</f>
        <v>-</v>
      </c>
      <c r="GR67" s="509"/>
      <c r="GS67" s="177"/>
      <c r="GT67" s="136" t="str">
        <f>IF(GS64=1,0.0585,"")</f>
        <v/>
      </c>
      <c r="GU67" s="508" t="str">
        <f>IF(GW64=1,Calculations!GW140,"-")</f>
        <v>-</v>
      </c>
      <c r="GV67" s="509"/>
      <c r="GW67" s="177"/>
      <c r="GX67" s="136" t="str">
        <f>IF(GW64=1,0.0585,"")</f>
        <v/>
      </c>
      <c r="GY67" s="508" t="str">
        <f>IF(HA64=1,Calculations!HA140,"-")</f>
        <v>-</v>
      </c>
      <c r="GZ67" s="509"/>
      <c r="HA67" s="177"/>
      <c r="HB67" s="136" t="str">
        <f>IF(HA64=1,0.0585,"")</f>
        <v/>
      </c>
      <c r="HC67" s="508" t="str">
        <f>IF(HE64=1,Calculations!HE140,"-")</f>
        <v>-</v>
      </c>
      <c r="HD67" s="509"/>
      <c r="HE67" s="177"/>
      <c r="HF67" s="136" t="str">
        <f>IF(HE64=1,0.0585,"")</f>
        <v/>
      </c>
      <c r="HG67" s="508" t="str">
        <f>IF(HI64=1,Calculations!HI140,"-")</f>
        <v>-</v>
      </c>
      <c r="HH67" s="509"/>
      <c r="HI67" s="177"/>
      <c r="HJ67" s="136" t="str">
        <f>IF(HI64=1,0.0585,"")</f>
        <v/>
      </c>
      <c r="HK67" s="508" t="str">
        <f>IF(HM64=1,Calculations!HM140,"-")</f>
        <v>-</v>
      </c>
      <c r="HL67" s="509"/>
      <c r="HM67" s="177"/>
      <c r="HN67" s="136" t="str">
        <f>IF(HM64=1,0.0585,"")</f>
        <v/>
      </c>
      <c r="HO67" s="508" t="str">
        <f>IF(HQ64=1,Calculations!HQ140,"-")</f>
        <v>-</v>
      </c>
      <c r="HP67" s="509"/>
      <c r="HQ67" s="177"/>
      <c r="HR67" s="136" t="str">
        <f>IF(HQ64=1,0.0585,"")</f>
        <v/>
      </c>
      <c r="HS67" s="508" t="str">
        <f>IF(HU64=1,Calculations!HU140,"-")</f>
        <v>-</v>
      </c>
      <c r="HT67" s="509"/>
      <c r="HU67" s="177"/>
      <c r="HV67" s="136" t="str">
        <f>IF(HU64=1,0.0585,"")</f>
        <v/>
      </c>
      <c r="HW67" s="508" t="str">
        <f>IF(HY64=1,Calculations!HY140,"-")</f>
        <v>-</v>
      </c>
      <c r="HX67" s="509"/>
      <c r="HY67" s="177"/>
      <c r="HZ67" s="136" t="str">
        <f>IF(HY64=1,0.0585,"")</f>
        <v/>
      </c>
      <c r="IA67" s="508" t="str">
        <f>IF(IC64=1,Calculations!IC140,"-")</f>
        <v>-</v>
      </c>
      <c r="IB67" s="509"/>
      <c r="IC67" s="177"/>
      <c r="ID67" s="136" t="str">
        <f>IF(IC64=1,0.0585,"")</f>
        <v/>
      </c>
      <c r="IE67" s="508" t="str">
        <f>IF(IG64=1,Calculations!IG140,"-")</f>
        <v>-</v>
      </c>
      <c r="IF67" s="509"/>
      <c r="IG67" s="177"/>
      <c r="IH67" s="136" t="str">
        <f>IF(IG64=1,0.0585,"")</f>
        <v/>
      </c>
      <c r="II67" s="508" t="str">
        <f>IF(IK64=1,Calculations!IK140,"-")</f>
        <v>-</v>
      </c>
      <c r="IJ67" s="509"/>
      <c r="IK67" s="177"/>
      <c r="IL67" s="136" t="str">
        <f>IF(IK64=1,0.0585,"")</f>
        <v/>
      </c>
      <c r="IM67" s="508" t="str">
        <f>IF(IO64=1,Calculations!IO140,"-")</f>
        <v>-</v>
      </c>
      <c r="IN67" s="509"/>
      <c r="IO67" s="177"/>
      <c r="IP67" s="136" t="str">
        <f>IF(IO64=1,0.0585,"")</f>
        <v/>
      </c>
      <c r="IQ67" s="508" t="str">
        <f>IF(IS64=1,Calculations!IS140,"-")</f>
        <v>-</v>
      </c>
      <c r="IR67" s="509"/>
      <c r="IS67" s="177"/>
      <c r="IT67" s="136" t="str">
        <f>IF(IS64=1,0.0585,"")</f>
        <v/>
      </c>
      <c r="IU67" s="508" t="str">
        <f>IF(IW64=1,Calculations!#REF!,"-")</f>
        <v>-</v>
      </c>
      <c r="IV67" s="509"/>
      <c r="IW67" s="177"/>
      <c r="IX67" s="136" t="str">
        <f>IF(IW64=1,0.0585,"")</f>
        <v/>
      </c>
    </row>
    <row r="68" spans="1:258" ht="30.2" hidden="1" customHeight="1" x14ac:dyDescent="0.25">
      <c r="E68" s="304"/>
      <c r="F68" s="276"/>
      <c r="G68" s="508">
        <f>Calculations!I141</f>
        <v>0</v>
      </c>
      <c r="H68" s="509"/>
      <c r="I68" s="76"/>
      <c r="J68" s="135">
        <f>IF(I64=1,IF(I68="",I66*J67,Calculations!H52),IF(I68="",InpReq,I68))</f>
        <v>0</v>
      </c>
      <c r="K68" s="508">
        <f>Calculations!M141</f>
        <v>0</v>
      </c>
      <c r="L68" s="509"/>
      <c r="M68" s="76"/>
      <c r="N68" s="135" t="str">
        <f>IF(M64=1,IF(M68="",M66*N67,Calculations!#REF!),IF(M68="",InpReq,M68))</f>
        <v>Please enter required information</v>
      </c>
      <c r="O68" s="508">
        <f>Calculations!Q141</f>
        <v>0</v>
      </c>
      <c r="P68" s="509"/>
      <c r="Q68" s="76"/>
      <c r="R68" s="135" t="str">
        <f>IF(Q64=1,IF(Q68="",Q66*R67,Calculations!#REF!),IF(Q68="",InpReq,Q68))</f>
        <v>Please enter required information</v>
      </c>
      <c r="S68" s="508">
        <f>Calculations!U141</f>
        <v>0</v>
      </c>
      <c r="T68" s="509"/>
      <c r="U68" s="76"/>
      <c r="V68" s="135" t="str">
        <f>IF(U64=1,IF(U68="",U66*V67,Calculations!#REF!),IF(U68="",InpReq,U68))</f>
        <v>Please enter required information</v>
      </c>
      <c r="W68" s="508">
        <f>Calculations!Y141</f>
        <v>0</v>
      </c>
      <c r="X68" s="509"/>
      <c r="Y68" s="76"/>
      <c r="Z68" s="135" t="str">
        <f>IF(Y64=1,IF(Y68="",Y66*Z67,Calculations!#REF!),IF(Y68="",InpReq,Y68))</f>
        <v>Please enter required information</v>
      </c>
      <c r="AA68" s="508">
        <f>Calculations!AC141</f>
        <v>0</v>
      </c>
      <c r="AB68" s="509"/>
      <c r="AC68" s="76"/>
      <c r="AD68" s="135" t="str">
        <f>IF(AC64=1,IF(AC68="",AC66*AD67,Calculations!AB52),IF(AC68="",InpReq,AC68))</f>
        <v>Please enter required information</v>
      </c>
      <c r="AE68" s="508">
        <f>Calculations!AG141</f>
        <v>0</v>
      </c>
      <c r="AF68" s="509"/>
      <c r="AG68" s="76"/>
      <c r="AH68" s="135" t="str">
        <f>IF(AG64=1,IF(AG68="",AG66*AH67,Calculations!AF52),IF(AG68="",InpReq,AG68))</f>
        <v>Please enter required information</v>
      </c>
      <c r="AI68" s="508">
        <f>Calculations!AK141</f>
        <v>0</v>
      </c>
      <c r="AJ68" s="509"/>
      <c r="AK68" s="76"/>
      <c r="AL68" s="135" t="str">
        <f>IF(AK64=1,IF(AK68="",AK66*AL67,Calculations!AJ52),IF(AK68="",InpReq,AK68))</f>
        <v>Please enter required information</v>
      </c>
      <c r="AM68" s="508">
        <f>Calculations!AO141</f>
        <v>0</v>
      </c>
      <c r="AN68" s="509"/>
      <c r="AO68" s="76"/>
      <c r="AP68" s="135" t="str">
        <f>IF(AO64=1,IF(AO68="",AO66*AP67,Calculations!AN52),IF(AO68="",InpReq,AO68))</f>
        <v>Please enter required information</v>
      </c>
      <c r="AQ68" s="508">
        <f>Calculations!AS141</f>
        <v>0</v>
      </c>
      <c r="AR68" s="509"/>
      <c r="AS68" s="76"/>
      <c r="AT68" s="135" t="str">
        <f>IF(AS64=1,IF(AS68="",AS66*AT67,Calculations!AR52),IF(AS68="",InpReq,AS68))</f>
        <v>Please enter required information</v>
      </c>
      <c r="AU68" s="508">
        <f>Calculations!AW141</f>
        <v>0</v>
      </c>
      <c r="AV68" s="509"/>
      <c r="AW68" s="76"/>
      <c r="AX68" s="135" t="str">
        <f>IF(AW64=1,IF(AW68="",AW66*AX67,Calculations!AV52),IF(AW68="",InpReq,AW68))</f>
        <v>Please enter required information</v>
      </c>
      <c r="AY68" s="508">
        <f>Calculations!BA141</f>
        <v>0</v>
      </c>
      <c r="AZ68" s="509"/>
      <c r="BA68" s="76"/>
      <c r="BB68" s="135" t="str">
        <f>IF(BA64=1,IF(BA68="",BA66*BB67,Calculations!AZ52),IF(BA68="",InpReq,BA68))</f>
        <v>Please enter required information</v>
      </c>
      <c r="BC68" s="508">
        <f>Calculations!BE141</f>
        <v>0</v>
      </c>
      <c r="BD68" s="509"/>
      <c r="BE68" s="76"/>
      <c r="BF68" s="135" t="str">
        <f>IF(BE64=1,IF(BE68="",BE66*BF67,Calculations!BD52),IF(BE68="",InpReq,BE68))</f>
        <v>Please enter required information</v>
      </c>
      <c r="BG68" s="508">
        <f>Calculations!BI141</f>
        <v>0</v>
      </c>
      <c r="BH68" s="509"/>
      <c r="BI68" s="76"/>
      <c r="BJ68" s="135" t="str">
        <f>IF(BI64=1,IF(BI68="",BI66*BJ67,Calculations!BH52),IF(BI68="",InpReq,BI68))</f>
        <v>Please enter required information</v>
      </c>
      <c r="BK68" s="508">
        <f>Calculations!BM141</f>
        <v>0</v>
      </c>
      <c r="BL68" s="509"/>
      <c r="BM68" s="76"/>
      <c r="BN68" s="135" t="str">
        <f>IF(BM64=1,IF(BM68="",BM66*BN67,Calculations!BL52),IF(BM68="",InpReq,BM68))</f>
        <v>Please enter required information</v>
      </c>
      <c r="BO68" s="508">
        <f>Calculations!BQ141</f>
        <v>0</v>
      </c>
      <c r="BP68" s="509"/>
      <c r="BQ68" s="76"/>
      <c r="BR68" s="135" t="str">
        <f>IF(BQ64=1,IF(BQ68="",BQ66*BR67,Calculations!BP52),IF(BQ68="",InpReq,BQ68))</f>
        <v>Please enter required information</v>
      </c>
      <c r="BS68" s="508">
        <f>Calculations!BU141</f>
        <v>0</v>
      </c>
      <c r="BT68" s="509"/>
      <c r="BU68" s="76"/>
      <c r="BV68" s="135" t="str">
        <f>IF(BU64=1,IF(BU68="",BU66*BV67,Calculations!BT52),IF(BU68="",InpReq,BU68))</f>
        <v>Please enter required information</v>
      </c>
      <c r="BW68" s="508">
        <f>Calculations!BY141</f>
        <v>0</v>
      </c>
      <c r="BX68" s="509"/>
      <c r="BY68" s="76"/>
      <c r="BZ68" s="135" t="str">
        <f>IF(BY64=1,IF(BY68="",BY66*BZ67,Calculations!BX52),IF(BY68="",InpReq,BY68))</f>
        <v>Please enter required information</v>
      </c>
      <c r="CA68" s="508">
        <f>Calculations!CC141</f>
        <v>0</v>
      </c>
      <c r="CB68" s="509"/>
      <c r="CC68" s="76"/>
      <c r="CD68" s="135" t="str">
        <f>IF(CC64=1,IF(CC68="",CC66*CD67,Calculations!CB52),IF(CC68="",InpReq,CC68))</f>
        <v>Please enter required information</v>
      </c>
      <c r="CE68" s="508">
        <f>Calculations!CG141</f>
        <v>0</v>
      </c>
      <c r="CF68" s="509"/>
      <c r="CG68" s="76"/>
      <c r="CH68" s="135" t="str">
        <f>IF(CG64=1,IF(CG68="",CG66*CH67,Calculations!CF52),IF(CG68="",InpReq,CG68))</f>
        <v>Please enter required information</v>
      </c>
      <c r="CI68" s="508">
        <f>Calculations!CK141</f>
        <v>0</v>
      </c>
      <c r="CJ68" s="509"/>
      <c r="CK68" s="76"/>
      <c r="CL68" s="135" t="str">
        <f>IF(CK64=1,IF(CK68="",CK66*CL67,Calculations!CJ52),IF(CK68="",InpReq,CK68))</f>
        <v>Please enter required information</v>
      </c>
      <c r="CM68" s="508">
        <f>Calculations!CO141</f>
        <v>0</v>
      </c>
      <c r="CN68" s="509"/>
      <c r="CO68" s="76"/>
      <c r="CP68" s="135" t="str">
        <f>IF(CO64=1,IF(CO68="",CO66*CP67,Calculations!CN52),IF(CO68="",InpReq,CO68))</f>
        <v>Please enter required information</v>
      </c>
      <c r="CQ68" s="508">
        <f>Calculations!CS141</f>
        <v>0</v>
      </c>
      <c r="CR68" s="509"/>
      <c r="CS68" s="76"/>
      <c r="CT68" s="135" t="str">
        <f>IF(CS64=1,IF(CS68="",CS66*CT67,Calculations!CR52),IF(CS68="",InpReq,CS68))</f>
        <v>Please enter required information</v>
      </c>
      <c r="CU68" s="508">
        <f>Calculations!CW141</f>
        <v>0</v>
      </c>
      <c r="CV68" s="509"/>
      <c r="CW68" s="76"/>
      <c r="CX68" s="135" t="str">
        <f>IF(CW64=1,IF(CW68="",CW66*CX67,Calculations!CV52),IF(CW68="",InpReq,CW68))</f>
        <v>Please enter required information</v>
      </c>
      <c r="CY68" s="508">
        <f>Calculations!DA141</f>
        <v>0</v>
      </c>
      <c r="CZ68" s="509"/>
      <c r="DA68" s="76"/>
      <c r="DB68" s="135" t="str">
        <f>IF(DA64=1,IF(DA68="",DA66*DB67,Calculations!CZ52),IF(DA68="",InpReq,DA68))</f>
        <v>Please enter required information</v>
      </c>
      <c r="DC68" s="508">
        <f>Calculations!DE141</f>
        <v>0</v>
      </c>
      <c r="DD68" s="509"/>
      <c r="DE68" s="76"/>
      <c r="DF68" s="135" t="str">
        <f>IF(DE64=1,IF(DE68="",DE66*DF67,Calculations!DD52),IF(DE68="",InpReq,DE68))</f>
        <v>Please enter required information</v>
      </c>
      <c r="DG68" s="508">
        <f>Calculations!DI141</f>
        <v>0</v>
      </c>
      <c r="DH68" s="509"/>
      <c r="DI68" s="76"/>
      <c r="DJ68" s="135" t="str">
        <f>IF(DI64=1,IF(DI68="",DI66*DJ67,Calculations!DH52),IF(DI68="",InpReq,DI68))</f>
        <v>Please enter required information</v>
      </c>
      <c r="DK68" s="508">
        <f>Calculations!DM141</f>
        <v>0</v>
      </c>
      <c r="DL68" s="509"/>
      <c r="DM68" s="76"/>
      <c r="DN68" s="135" t="str">
        <f>IF(DM64=1,IF(DM68="",DM66*DN67,Calculations!DL52),IF(DM68="",InpReq,DM68))</f>
        <v>Please enter required information</v>
      </c>
      <c r="DO68" s="508">
        <f>Calculations!DQ141</f>
        <v>0</v>
      </c>
      <c r="DP68" s="509"/>
      <c r="DQ68" s="76"/>
      <c r="DR68" s="135" t="str">
        <f>IF(DQ64=1,IF(DQ68="",DQ66*DR67,Calculations!DP52),IF(DQ68="",InpReq,DQ68))</f>
        <v>Please enter required information</v>
      </c>
      <c r="DS68" s="508">
        <f>Calculations!DU141</f>
        <v>0</v>
      </c>
      <c r="DT68" s="509"/>
      <c r="DU68" s="76"/>
      <c r="DV68" s="135" t="str">
        <f>IF(DU64=1,IF(DU68="",DU66*DV67,Calculations!DT52),IF(DU68="",InpReq,DU68))</f>
        <v>Please enter required information</v>
      </c>
      <c r="DW68" s="508">
        <f>Calculations!DY141</f>
        <v>0</v>
      </c>
      <c r="DX68" s="509"/>
      <c r="DY68" s="76"/>
      <c r="DZ68" s="135" t="str">
        <f>IF(DY64=1,IF(DY68="",DY66*DZ67,Calculations!DX52),IF(DY68="",InpReq,DY68))</f>
        <v>Please enter required information</v>
      </c>
      <c r="EA68" s="508">
        <f>Calculations!EC141</f>
        <v>0</v>
      </c>
      <c r="EB68" s="509"/>
      <c r="EC68" s="76"/>
      <c r="ED68" s="135" t="str">
        <f>IF(EC64=1,IF(EC68="",EC66*ED67,Calculations!EB52),IF(EC68="",InpReq,EC68))</f>
        <v>Please enter required information</v>
      </c>
      <c r="EE68" s="508">
        <f>Calculations!EG141</f>
        <v>0</v>
      </c>
      <c r="EF68" s="509"/>
      <c r="EG68" s="76"/>
      <c r="EH68" s="135" t="str">
        <f>IF(EG64=1,IF(EG68="",EG66*EH67,Calculations!EF52),IF(EG68="",InpReq,EG68))</f>
        <v>Please enter required information</v>
      </c>
      <c r="EI68" s="508">
        <f>Calculations!EK141</f>
        <v>0</v>
      </c>
      <c r="EJ68" s="509"/>
      <c r="EK68" s="76"/>
      <c r="EL68" s="135" t="str">
        <f>IF(EK64=1,IF(EK68="",EK66*EL67,Calculations!EJ52),IF(EK68="",InpReq,EK68))</f>
        <v>Please enter required information</v>
      </c>
      <c r="EM68" s="508">
        <f>Calculations!EO141</f>
        <v>0</v>
      </c>
      <c r="EN68" s="509"/>
      <c r="EO68" s="76"/>
      <c r="EP68" s="135" t="str">
        <f>IF(EO64=1,IF(EO68="",EO66*EP67,Calculations!EN52),IF(EO68="",InpReq,EO68))</f>
        <v>Please enter required information</v>
      </c>
      <c r="EQ68" s="508">
        <f>Calculations!ES141</f>
        <v>0</v>
      </c>
      <c r="ER68" s="509"/>
      <c r="ES68" s="76"/>
      <c r="ET68" s="135" t="str">
        <f>IF(ES64=1,IF(ES68="",ES66*ET67,Calculations!ER52),IF(ES68="",InpReq,ES68))</f>
        <v>Please enter required information</v>
      </c>
      <c r="EU68" s="508">
        <f>Calculations!EW141</f>
        <v>0</v>
      </c>
      <c r="EV68" s="509"/>
      <c r="EW68" s="76"/>
      <c r="EX68" s="135" t="str">
        <f>IF(EW64=1,IF(EW68="",EW66*EX67,Calculations!EV52),IF(EW68="",InpReq,EW68))</f>
        <v>Please enter required information</v>
      </c>
      <c r="EY68" s="508">
        <f>Calculations!FA141</f>
        <v>0</v>
      </c>
      <c r="EZ68" s="509"/>
      <c r="FA68" s="76"/>
      <c r="FB68" s="135" t="str">
        <f>IF(FA64=1,IF(FA68="",FA66*FB67,Calculations!EZ52),IF(FA68="",InpReq,FA68))</f>
        <v>Please enter required information</v>
      </c>
      <c r="FC68" s="508">
        <f>Calculations!FE141</f>
        <v>0</v>
      </c>
      <c r="FD68" s="509"/>
      <c r="FE68" s="76"/>
      <c r="FF68" s="135" t="str">
        <f>IF(FE64=1,IF(FE68="",FE66*FF67,Calculations!FD52),IF(FE68="",InpReq,FE68))</f>
        <v>Please enter required information</v>
      </c>
      <c r="FG68" s="508">
        <f>Calculations!FI141</f>
        <v>0</v>
      </c>
      <c r="FH68" s="509"/>
      <c r="FI68" s="76"/>
      <c r="FJ68" s="135" t="str">
        <f>IF(FI64=1,IF(FI68="",FI66*FJ67,Calculations!FH52),IF(FI68="",InpReq,FI68))</f>
        <v>Please enter required information</v>
      </c>
      <c r="FK68" s="508">
        <f>Calculations!FM141</f>
        <v>0</v>
      </c>
      <c r="FL68" s="509"/>
      <c r="FM68" s="76"/>
      <c r="FN68" s="135" t="str">
        <f>IF(FM64=1,IF(FM68="",FM66*FN67,Calculations!FL52),IF(FM68="",InpReq,FM68))</f>
        <v>Please enter required information</v>
      </c>
      <c r="FO68" s="508">
        <f>Calculations!FQ141</f>
        <v>0</v>
      </c>
      <c r="FP68" s="509"/>
      <c r="FQ68" s="76"/>
      <c r="FR68" s="135" t="str">
        <f>IF(FQ64=1,IF(FQ68="",FQ66*FR67,Calculations!FP52),IF(FQ68="",InpReq,FQ68))</f>
        <v>Please enter required information</v>
      </c>
      <c r="FS68" s="508">
        <f>Calculations!FU141</f>
        <v>0</v>
      </c>
      <c r="FT68" s="509"/>
      <c r="FU68" s="76"/>
      <c r="FV68" s="135" t="str">
        <f>IF(FU64=1,IF(FU68="",FU66*FV67,Calculations!FT52),IF(FU68="",InpReq,FU68))</f>
        <v>Please enter required information</v>
      </c>
      <c r="FW68" s="508">
        <f>Calculations!FY141</f>
        <v>0</v>
      </c>
      <c r="FX68" s="509"/>
      <c r="FY68" s="76"/>
      <c r="FZ68" s="135" t="str">
        <f>IF(FY64=1,IF(FY68="",FY66*FZ67,Calculations!FX52),IF(FY68="",InpReq,FY68))</f>
        <v>Please enter required information</v>
      </c>
      <c r="GA68" s="508">
        <f>Calculations!GC141</f>
        <v>0</v>
      </c>
      <c r="GB68" s="509"/>
      <c r="GC68" s="76"/>
      <c r="GD68" s="135" t="str">
        <f>IF(GC64=1,IF(GC68="",GC66*GD67,Calculations!GB52),IF(GC68="",InpReq,GC68))</f>
        <v>Please enter required information</v>
      </c>
      <c r="GE68" s="508">
        <f>Calculations!GG141</f>
        <v>0</v>
      </c>
      <c r="GF68" s="509"/>
      <c r="GG68" s="76"/>
      <c r="GH68" s="135" t="str">
        <f>IF(GG64=1,IF(GG68="",GG66*GH67,Calculations!GF52),IF(GG68="",InpReq,GG68))</f>
        <v>Please enter required information</v>
      </c>
      <c r="GI68" s="508">
        <f>Calculations!GK141</f>
        <v>0</v>
      </c>
      <c r="GJ68" s="509"/>
      <c r="GK68" s="76"/>
      <c r="GL68" s="135" t="str">
        <f>IF(GK64=1,IF(GK68="",GK66*GL67,Calculations!GJ52),IF(GK68="",InpReq,GK68))</f>
        <v>Please enter required information</v>
      </c>
      <c r="GM68" s="508">
        <f>Calculations!GO141</f>
        <v>0</v>
      </c>
      <c r="GN68" s="509"/>
      <c r="GO68" s="76"/>
      <c r="GP68" s="135" t="str">
        <f>IF(GO64=1,IF(GO68="",GO66*GP67,Calculations!GN52),IF(GO68="",InpReq,GO68))</f>
        <v>Please enter required information</v>
      </c>
      <c r="GQ68" s="508">
        <f>Calculations!GS141</f>
        <v>0</v>
      </c>
      <c r="GR68" s="509"/>
      <c r="GS68" s="76"/>
      <c r="GT68" s="135" t="str">
        <f>IF(GS64=1,IF(GS68="",GS66*GT67,Calculations!GR52),IF(GS68="",InpReq,GS68))</f>
        <v>Please enter required information</v>
      </c>
      <c r="GU68" s="508">
        <f>Calculations!GW141</f>
        <v>0</v>
      </c>
      <c r="GV68" s="509"/>
      <c r="GW68" s="76"/>
      <c r="GX68" s="135" t="str">
        <f>IF(GW64=1,IF(GW68="",GW66*GX67,Calculations!GV52),IF(GW68="",InpReq,GW68))</f>
        <v>Please enter required information</v>
      </c>
      <c r="GY68" s="508">
        <f>Calculations!HA141</f>
        <v>0</v>
      </c>
      <c r="GZ68" s="509"/>
      <c r="HA68" s="76"/>
      <c r="HB68" s="135" t="str">
        <f>IF(HA64=1,IF(HA68="",HA66*HB67,Calculations!GZ52),IF(HA68="",InpReq,HA68))</f>
        <v>Please enter required information</v>
      </c>
      <c r="HC68" s="508">
        <f>Calculations!HE141</f>
        <v>0</v>
      </c>
      <c r="HD68" s="509"/>
      <c r="HE68" s="76"/>
      <c r="HF68" s="135" t="str">
        <f>IF(HE64=1,IF(HE68="",HE66*HF67,Calculations!HD52),IF(HE68="",InpReq,HE68))</f>
        <v>Please enter required information</v>
      </c>
      <c r="HG68" s="508">
        <f>Calculations!HI141</f>
        <v>0</v>
      </c>
      <c r="HH68" s="509"/>
      <c r="HI68" s="76"/>
      <c r="HJ68" s="135" t="str">
        <f>IF(HI64=1,IF(HI68="",HI66*HJ67,Calculations!HH52),IF(HI68="",InpReq,HI68))</f>
        <v>Please enter required information</v>
      </c>
      <c r="HK68" s="508">
        <f>Calculations!HM141</f>
        <v>0</v>
      </c>
      <c r="HL68" s="509"/>
      <c r="HM68" s="76"/>
      <c r="HN68" s="135" t="str">
        <f>IF(HM64=1,IF(HM68="",HM66*HN67,Calculations!HL52),IF(HM68="",InpReq,HM68))</f>
        <v>Please enter required information</v>
      </c>
      <c r="HO68" s="508">
        <f>Calculations!HQ141</f>
        <v>0</v>
      </c>
      <c r="HP68" s="509"/>
      <c r="HQ68" s="76"/>
      <c r="HR68" s="135" t="str">
        <f>IF(HQ64=1,IF(HQ68="",HQ66*HR67,Calculations!HP52),IF(HQ68="",InpReq,HQ68))</f>
        <v>Please enter required information</v>
      </c>
      <c r="HS68" s="508">
        <f>Calculations!HU141</f>
        <v>0</v>
      </c>
      <c r="HT68" s="509"/>
      <c r="HU68" s="76"/>
      <c r="HV68" s="135" t="str">
        <f>IF(HU64=1,IF(HU68="",HU66*HV67,Calculations!HT52),IF(HU68="",InpReq,HU68))</f>
        <v>Please enter required information</v>
      </c>
      <c r="HW68" s="508">
        <f>Calculations!HY141</f>
        <v>0</v>
      </c>
      <c r="HX68" s="509"/>
      <c r="HY68" s="76"/>
      <c r="HZ68" s="135" t="str">
        <f>IF(HY64=1,IF(HY68="",HY66*HZ67,Calculations!HX52),IF(HY68="",InpReq,HY68))</f>
        <v>Please enter required information</v>
      </c>
      <c r="IA68" s="508">
        <f>Calculations!IC141</f>
        <v>0</v>
      </c>
      <c r="IB68" s="509"/>
      <c r="IC68" s="76"/>
      <c r="ID68" s="135" t="str">
        <f>IF(IC64=1,IF(IC68="",IC66*ID67,Calculations!IB52),IF(IC68="",InpReq,IC68))</f>
        <v>Please enter required information</v>
      </c>
      <c r="IE68" s="508">
        <f>Calculations!IG141</f>
        <v>0</v>
      </c>
      <c r="IF68" s="509"/>
      <c r="IG68" s="76"/>
      <c r="IH68" s="135" t="str">
        <f>IF(IG64=1,IF(IG68="",IG66*IH67,Calculations!IF52),IF(IG68="",InpReq,IG68))</f>
        <v>Please enter required information</v>
      </c>
      <c r="II68" s="508">
        <f>Calculations!IK141</f>
        <v>0</v>
      </c>
      <c r="IJ68" s="509"/>
      <c r="IK68" s="76"/>
      <c r="IL68" s="135" t="str">
        <f>IF(IK64=1,IF(IK68="",IK66*IL67,Calculations!IJ52),IF(IK68="",InpReq,IK68))</f>
        <v>Please enter required information</v>
      </c>
      <c r="IM68" s="508">
        <f>Calculations!IO141</f>
        <v>0</v>
      </c>
      <c r="IN68" s="509"/>
      <c r="IO68" s="76"/>
      <c r="IP68" s="135" t="str">
        <f>IF(IO64=1,IF(IO68="",IO66*IP67,Calculations!IN52),IF(IO68="",InpReq,IO68))</f>
        <v>Please enter required information</v>
      </c>
      <c r="IQ68" s="508">
        <f>Calculations!IS141</f>
        <v>0</v>
      </c>
      <c r="IR68" s="509"/>
      <c r="IS68" s="76"/>
      <c r="IT68" s="135" t="str">
        <f>IF(IS64=1,IF(IS68="",IS66*IT67,Calculations!IR52),IF(IS68="",InpReq,IS68))</f>
        <v>Please enter required information</v>
      </c>
      <c r="IU68" s="508" t="e">
        <f>Calculations!#REF!</f>
        <v>#REF!</v>
      </c>
      <c r="IV68" s="509"/>
      <c r="IW68" s="76"/>
      <c r="IX68" s="135" t="str">
        <f>IF(IW64=1,IF(IW68="",IW66*IX67,Calculations!IV52),IF(IW68="",InpReq,IW68))</f>
        <v>Please enter required information</v>
      </c>
    </row>
    <row r="69" spans="1:258" ht="30.2" hidden="1" customHeight="1" x14ac:dyDescent="0.25">
      <c r="E69" s="304"/>
      <c r="F69" s="274"/>
      <c r="G69" s="508">
        <f>IF($C$5&lt;2011,Calculations!H142,Calculations!I142)</f>
        <v>0</v>
      </c>
      <c r="H69" s="509"/>
      <c r="I69" s="76"/>
      <c r="J69" s="137" t="str">
        <f>IF(I63&lt;2011,IF(I69="","",PlseDel),IF(I64=1,IF(I73="",IF(I69="",Calculations!H59,I69),IF(I69="","",Calculations!$D54)),IF(I69="","",Calculations!H53)))</f>
        <v/>
      </c>
      <c r="K69" s="508">
        <f>IF($C$5&lt;2011,Calculations!L142,Calculations!M142)</f>
        <v>0</v>
      </c>
      <c r="L69" s="509"/>
      <c r="M69" s="76"/>
      <c r="N69" s="137" t="str">
        <f>IF(M63&lt;2011,IF(M69="","",PlseDel),IF(M64=1,IF(M73="",IF(M69="",Calculations!#REF!,M69),IF(M69="","",Calculations!$D54)),IF(M69="","",Calculations!#REF!)))</f>
        <v/>
      </c>
      <c r="O69" s="508">
        <f>IF($C$5&lt;2011,Calculations!P142,Calculations!Q142)</f>
        <v>0</v>
      </c>
      <c r="P69" s="509"/>
      <c r="Q69" s="76"/>
      <c r="R69" s="137" t="str">
        <f>IF(Q63&lt;2011,IF(Q69="","",PlseDel),IF(Q64=1,IF(Q73="",IF(Q69="",Calculations!#REF!,Q69),IF(Q69="","",Calculations!$D54)),IF(Q69="","",Calculations!#REF!)))</f>
        <v/>
      </c>
      <c r="S69" s="508">
        <f>IF($C$5&lt;2011,Calculations!T142,Calculations!U142)</f>
        <v>0</v>
      </c>
      <c r="T69" s="509"/>
      <c r="U69" s="76"/>
      <c r="V69" s="137" t="str">
        <f>IF(U63&lt;2011,IF(U69="","",PlseDel),IF(U64=1,IF(U73="",IF(U69="",Calculations!#REF!,U69),IF(U69="","",Calculations!$D54)),IF(U69="","",Calculations!#REF!)))</f>
        <v/>
      </c>
      <c r="W69" s="508">
        <f>IF($C$5&lt;2011,Calculations!X142,Calculations!Y142)</f>
        <v>0</v>
      </c>
      <c r="X69" s="509"/>
      <c r="Y69" s="76"/>
      <c r="Z69" s="137" t="str">
        <f>IF(Y63&lt;2011,IF(Y69="","",PlseDel),IF(Y64=1,IF(Y73="",IF(Y69="",Calculations!#REF!,Y69),IF(Y69="","",Calculations!$D54)),IF(Y69="","",Calculations!#REF!)))</f>
        <v/>
      </c>
      <c r="AA69" s="508">
        <f>IF($C$5&lt;2011,Calculations!AB142,Calculations!AC142)</f>
        <v>0</v>
      </c>
      <c r="AB69" s="509"/>
      <c r="AC69" s="76"/>
      <c r="AD69" s="137" t="str">
        <f>IF(AC63&lt;2011,IF(AC69="","",PlseDel),IF(AC64=1,IF(AC73="",IF(AC69="",Calculations!AB59,AC69),IF(AC69="","",Calculations!$D54)),IF(AC69="","",Calculations!AB53)))</f>
        <v/>
      </c>
      <c r="AE69" s="508">
        <f>IF($C$5&lt;2011,Calculations!AF142,Calculations!AG142)</f>
        <v>0</v>
      </c>
      <c r="AF69" s="509"/>
      <c r="AG69" s="76"/>
      <c r="AH69" s="137" t="str">
        <f>IF(AG63&lt;2011,IF(AG69="","",PlseDel),IF(AG64=1,IF(AG73="",IF(AG69="",Calculations!AF59,AG69),IF(AG69="","",Calculations!$D54)),IF(AG69="","",Calculations!AF53)))</f>
        <v/>
      </c>
      <c r="AI69" s="508">
        <f>IF($C$5&lt;2011,Calculations!AJ142,Calculations!AK142)</f>
        <v>0</v>
      </c>
      <c r="AJ69" s="509"/>
      <c r="AK69" s="76"/>
      <c r="AL69" s="137" t="str">
        <f>IF(AK63&lt;2011,IF(AK69="","",PlseDel),IF(AK64=1,IF(AK73="",IF(AK69="",Calculations!AJ59,AK69),IF(AK69="","",Calculations!$D54)),IF(AK69="","",Calculations!AJ53)))</f>
        <v/>
      </c>
      <c r="AM69" s="508">
        <f>IF($C$5&lt;2011,Calculations!AN142,Calculations!AO142)</f>
        <v>0</v>
      </c>
      <c r="AN69" s="509"/>
      <c r="AO69" s="76"/>
      <c r="AP69" s="137" t="str">
        <f>IF(AO63&lt;2011,IF(AO69="","",PlseDel),IF(AO64=1,IF(AO73="",IF(AO69="",Calculations!AN59,AO69),IF(AO69="","",Calculations!$D54)),IF(AO69="","",Calculations!AN53)))</f>
        <v/>
      </c>
      <c r="AQ69" s="508">
        <f>IF($C$5&lt;2011,Calculations!AR142,Calculations!AS142)</f>
        <v>0</v>
      </c>
      <c r="AR69" s="509"/>
      <c r="AS69" s="76"/>
      <c r="AT69" s="137" t="str">
        <f>IF(AS63&lt;2011,IF(AS69="","",PlseDel),IF(AS64=1,IF(AS73="",IF(AS69="",Calculations!AR59,AS69),IF(AS69="","",Calculations!$D54)),IF(AS69="","",Calculations!AR53)))</f>
        <v/>
      </c>
      <c r="AU69" s="508">
        <f>IF($C$5&lt;2011,Calculations!AV142,Calculations!AW142)</f>
        <v>0</v>
      </c>
      <c r="AV69" s="509"/>
      <c r="AW69" s="76"/>
      <c r="AX69" s="137" t="str">
        <f>IF(AW63&lt;2011,IF(AW69="","",PlseDel),IF(AW64=1,IF(AW73="",IF(AW69="",Calculations!AV59,AW69),IF(AW69="","",Calculations!$D54)),IF(AW69="","",Calculations!AV53)))</f>
        <v/>
      </c>
      <c r="AY69" s="508">
        <f>IF($C$5&lt;2011,Calculations!AZ142,Calculations!BA142)</f>
        <v>0</v>
      </c>
      <c r="AZ69" s="509"/>
      <c r="BA69" s="76"/>
      <c r="BB69" s="137" t="str">
        <f>IF(BA63&lt;2011,IF(BA69="","",PlseDel),IF(BA64=1,IF(BA73="",IF(BA69="",Calculations!AZ59,BA69),IF(BA69="","",Calculations!$D54)),IF(BA69="","",Calculations!AZ53)))</f>
        <v/>
      </c>
      <c r="BC69" s="508">
        <f>IF($C$5&lt;2011,Calculations!BD142,Calculations!BE142)</f>
        <v>0</v>
      </c>
      <c r="BD69" s="509"/>
      <c r="BE69" s="76"/>
      <c r="BF69" s="137" t="str">
        <f>IF(BE63&lt;2011,IF(BE69="","",PlseDel),IF(BE64=1,IF(BE73="",IF(BE69="",Calculations!BD59,BE69),IF(BE69="","",Calculations!$D54)),IF(BE69="","",Calculations!BD53)))</f>
        <v/>
      </c>
      <c r="BG69" s="508">
        <f>IF($C$5&lt;2011,Calculations!BH142,Calculations!BI142)</f>
        <v>0</v>
      </c>
      <c r="BH69" s="509"/>
      <c r="BI69" s="76"/>
      <c r="BJ69" s="137" t="str">
        <f>IF(BI63&lt;2011,IF(BI69="","",PlseDel),IF(BI64=1,IF(BI73="",IF(BI69="",Calculations!BH59,BI69),IF(BI69="","",Calculations!$D54)),IF(BI69="","",Calculations!BH53)))</f>
        <v/>
      </c>
      <c r="BK69" s="508">
        <f>IF($C$5&lt;2011,Calculations!BL142,Calculations!BM142)</f>
        <v>0</v>
      </c>
      <c r="BL69" s="509"/>
      <c r="BM69" s="76"/>
      <c r="BN69" s="137" t="str">
        <f>IF(BM63&lt;2011,IF(BM69="","",PlseDel),IF(BM64=1,IF(BM73="",IF(BM69="",Calculations!BL59,BM69),IF(BM69="","",Calculations!$D54)),IF(BM69="","",Calculations!BL53)))</f>
        <v/>
      </c>
      <c r="BO69" s="508">
        <f>IF($C$5&lt;2011,Calculations!BP142,Calculations!BQ142)</f>
        <v>0</v>
      </c>
      <c r="BP69" s="509"/>
      <c r="BQ69" s="76"/>
      <c r="BR69" s="137" t="str">
        <f>IF(BQ63&lt;2011,IF(BQ69="","",PlseDel),IF(BQ64=1,IF(BQ73="",IF(BQ69="",Calculations!BP59,BQ69),IF(BQ69="","",Calculations!$D54)),IF(BQ69="","",Calculations!BP53)))</f>
        <v/>
      </c>
      <c r="BS69" s="508">
        <f>IF($C$5&lt;2011,Calculations!BT142,Calculations!BU142)</f>
        <v>0</v>
      </c>
      <c r="BT69" s="509"/>
      <c r="BU69" s="76"/>
      <c r="BV69" s="137" t="str">
        <f>IF(BU63&lt;2011,IF(BU69="","",PlseDel),IF(BU64=1,IF(BU73="",IF(BU69="",Calculations!BT59,BU69),IF(BU69="","",Calculations!$D54)),IF(BU69="","",Calculations!BT53)))</f>
        <v/>
      </c>
      <c r="BW69" s="508">
        <f>IF($C$5&lt;2011,Calculations!BX142,Calculations!BY142)</f>
        <v>0</v>
      </c>
      <c r="BX69" s="509"/>
      <c r="BY69" s="76"/>
      <c r="BZ69" s="137" t="str">
        <f>IF(BY63&lt;2011,IF(BY69="","",PlseDel),IF(BY64=1,IF(BY73="",IF(BY69="",Calculations!BX59,BY69),IF(BY69="","",Calculations!$D54)),IF(BY69="","",Calculations!BX53)))</f>
        <v/>
      </c>
      <c r="CA69" s="508">
        <f>IF($C$5&lt;2011,Calculations!CB142,Calculations!CC142)</f>
        <v>0</v>
      </c>
      <c r="CB69" s="509"/>
      <c r="CC69" s="76"/>
      <c r="CD69" s="137" t="str">
        <f>IF(CC63&lt;2011,IF(CC69="","",PlseDel),IF(CC64=1,IF(CC73="",IF(CC69="",Calculations!CB59,CC69),IF(CC69="","",Calculations!$D54)),IF(CC69="","",Calculations!CB53)))</f>
        <v/>
      </c>
      <c r="CE69" s="508">
        <f>IF($C$5&lt;2011,Calculations!CF142,Calculations!CG142)</f>
        <v>0</v>
      </c>
      <c r="CF69" s="509"/>
      <c r="CG69" s="76"/>
      <c r="CH69" s="137" t="str">
        <f>IF(CG63&lt;2011,IF(CG69="","",PlseDel),IF(CG64=1,IF(CG73="",IF(CG69="",Calculations!CF59,CG69),IF(CG69="","",Calculations!$D54)),IF(CG69="","",Calculations!CF53)))</f>
        <v/>
      </c>
      <c r="CI69" s="508">
        <f>IF($C$5&lt;2011,Calculations!CJ142,Calculations!CK142)</f>
        <v>0</v>
      </c>
      <c r="CJ69" s="509"/>
      <c r="CK69" s="76"/>
      <c r="CL69" s="137" t="str">
        <f>IF(CK63&lt;2011,IF(CK69="","",PlseDel),IF(CK64=1,IF(CK73="",IF(CK69="",Calculations!CJ59,CK69),IF(CK69="","",Calculations!$D54)),IF(CK69="","",Calculations!CJ53)))</f>
        <v/>
      </c>
      <c r="CM69" s="508">
        <f>IF($C$5&lt;2011,Calculations!CN142,Calculations!CO142)</f>
        <v>0</v>
      </c>
      <c r="CN69" s="509"/>
      <c r="CO69" s="76"/>
      <c r="CP69" s="137" t="str">
        <f>IF(CO63&lt;2011,IF(CO69="","",PlseDel),IF(CO64=1,IF(CO73="",IF(CO69="",Calculations!CN59,CO69),IF(CO69="","",Calculations!$D54)),IF(CO69="","",Calculations!CN53)))</f>
        <v/>
      </c>
      <c r="CQ69" s="508">
        <f>IF($C$5&lt;2011,Calculations!CR142,Calculations!CS142)</f>
        <v>0</v>
      </c>
      <c r="CR69" s="509"/>
      <c r="CS69" s="76"/>
      <c r="CT69" s="137" t="str">
        <f>IF(CS63&lt;2011,IF(CS69="","",PlseDel),IF(CS64=1,IF(CS73="",IF(CS69="",Calculations!CR59,CS69),IF(CS69="","",Calculations!$D54)),IF(CS69="","",Calculations!CR53)))</f>
        <v/>
      </c>
      <c r="CU69" s="508">
        <f>IF($C$5&lt;2011,Calculations!CV142,Calculations!CW142)</f>
        <v>0</v>
      </c>
      <c r="CV69" s="509"/>
      <c r="CW69" s="76"/>
      <c r="CX69" s="137" t="str">
        <f>IF(CW63&lt;2011,IF(CW69="","",PlseDel),IF(CW64=1,IF(CW73="",IF(CW69="",Calculations!CV59,CW69),IF(CW69="","",Calculations!$D54)),IF(CW69="","",Calculations!CV53)))</f>
        <v/>
      </c>
      <c r="CY69" s="508">
        <f>IF($C$5&lt;2011,Calculations!CZ142,Calculations!DA142)</f>
        <v>0</v>
      </c>
      <c r="CZ69" s="509"/>
      <c r="DA69" s="76"/>
      <c r="DB69" s="137" t="str">
        <f>IF(DA63&lt;2011,IF(DA69="","",PlseDel),IF(DA64=1,IF(DA73="",IF(DA69="",Calculations!CZ59,DA69),IF(DA69="","",Calculations!$D54)),IF(DA69="","",Calculations!CZ53)))</f>
        <v/>
      </c>
      <c r="DC69" s="508">
        <f>IF($C$5&lt;2011,Calculations!DD142,Calculations!DE142)</f>
        <v>0</v>
      </c>
      <c r="DD69" s="509"/>
      <c r="DE69" s="76"/>
      <c r="DF69" s="137" t="str">
        <f>IF(DE63&lt;2011,IF(DE69="","",PlseDel),IF(DE64=1,IF(DE73="",IF(DE69="",Calculations!DD59,DE69),IF(DE69="","",Calculations!$D54)),IF(DE69="","",Calculations!DD53)))</f>
        <v/>
      </c>
      <c r="DG69" s="508">
        <f>IF($C$5&lt;2011,Calculations!DH142,Calculations!DI142)</f>
        <v>0</v>
      </c>
      <c r="DH69" s="509"/>
      <c r="DI69" s="76"/>
      <c r="DJ69" s="137" t="str">
        <f>IF(DI63&lt;2011,IF(DI69="","",PlseDel),IF(DI64=1,IF(DI73="",IF(DI69="",Calculations!DH59,DI69),IF(DI69="","",Calculations!$D54)),IF(DI69="","",Calculations!DH53)))</f>
        <v/>
      </c>
      <c r="DK69" s="508">
        <f>IF($C$5&lt;2011,Calculations!DL142,Calculations!DM142)</f>
        <v>0</v>
      </c>
      <c r="DL69" s="509"/>
      <c r="DM69" s="76"/>
      <c r="DN69" s="137" t="str">
        <f>IF(DM63&lt;2011,IF(DM69="","",PlseDel),IF(DM64=1,IF(DM73="",IF(DM69="",Calculations!DL59,DM69),IF(DM69="","",Calculations!$D54)),IF(DM69="","",Calculations!DL53)))</f>
        <v/>
      </c>
      <c r="DO69" s="508">
        <f>IF($C$5&lt;2011,Calculations!DP142,Calculations!DQ142)</f>
        <v>0</v>
      </c>
      <c r="DP69" s="509"/>
      <c r="DQ69" s="76"/>
      <c r="DR69" s="137" t="str">
        <f>IF(DQ63&lt;2011,IF(DQ69="","",PlseDel),IF(DQ64=1,IF(DQ73="",IF(DQ69="",Calculations!DP59,DQ69),IF(DQ69="","",Calculations!$D54)),IF(DQ69="","",Calculations!DP53)))</f>
        <v/>
      </c>
      <c r="DS69" s="508">
        <f>IF($C$5&lt;2011,Calculations!DT142,Calculations!DU142)</f>
        <v>0</v>
      </c>
      <c r="DT69" s="509"/>
      <c r="DU69" s="76"/>
      <c r="DV69" s="137" t="str">
        <f>IF(DU63&lt;2011,IF(DU69="","",PlseDel),IF(DU64=1,IF(DU73="",IF(DU69="",Calculations!DT59,DU69),IF(DU69="","",Calculations!$D54)),IF(DU69="","",Calculations!DT53)))</f>
        <v/>
      </c>
      <c r="DW69" s="508">
        <f>IF($C$5&lt;2011,Calculations!DX142,Calculations!DY142)</f>
        <v>0</v>
      </c>
      <c r="DX69" s="509"/>
      <c r="DY69" s="76"/>
      <c r="DZ69" s="137" t="str">
        <f>IF(DY63&lt;2011,IF(DY69="","",PlseDel),IF(DY64=1,IF(DY73="",IF(DY69="",Calculations!DX59,DY69),IF(DY69="","",Calculations!$D54)),IF(DY69="","",Calculations!DX53)))</f>
        <v/>
      </c>
      <c r="EA69" s="508">
        <f>IF($C$5&lt;2011,Calculations!EB142,Calculations!EC142)</f>
        <v>0</v>
      </c>
      <c r="EB69" s="509"/>
      <c r="EC69" s="76"/>
      <c r="ED69" s="137" t="str">
        <f>IF(EC63&lt;2011,IF(EC69="","",PlseDel),IF(EC64=1,IF(EC73="",IF(EC69="",Calculations!EB59,EC69),IF(EC69="","",Calculations!$D54)),IF(EC69="","",Calculations!EB53)))</f>
        <v/>
      </c>
      <c r="EE69" s="508">
        <f>IF($C$5&lt;2011,Calculations!EF142,Calculations!EG142)</f>
        <v>0</v>
      </c>
      <c r="EF69" s="509"/>
      <c r="EG69" s="76"/>
      <c r="EH69" s="137" t="str">
        <f>IF(EG63&lt;2011,IF(EG69="","",PlseDel),IF(EG64=1,IF(EG73="",IF(EG69="",Calculations!EF59,EG69),IF(EG69="","",Calculations!$D54)),IF(EG69="","",Calculations!EF53)))</f>
        <v/>
      </c>
      <c r="EI69" s="508">
        <f>IF($C$5&lt;2011,Calculations!EJ142,Calculations!EK142)</f>
        <v>0</v>
      </c>
      <c r="EJ69" s="509"/>
      <c r="EK69" s="76"/>
      <c r="EL69" s="137" t="str">
        <f>IF(EK63&lt;2011,IF(EK69="","",PlseDel),IF(EK64=1,IF(EK73="",IF(EK69="",Calculations!EJ59,EK69),IF(EK69="","",Calculations!$D54)),IF(EK69="","",Calculations!EJ53)))</f>
        <v/>
      </c>
      <c r="EM69" s="508">
        <f>IF($C$5&lt;2011,Calculations!EN142,Calculations!EO142)</f>
        <v>0</v>
      </c>
      <c r="EN69" s="509"/>
      <c r="EO69" s="76"/>
      <c r="EP69" s="137" t="str">
        <f>IF(EO63&lt;2011,IF(EO69="","",PlseDel),IF(EO64=1,IF(EO73="",IF(EO69="",Calculations!EN59,EO69),IF(EO69="","",Calculations!$D54)),IF(EO69="","",Calculations!EN53)))</f>
        <v/>
      </c>
      <c r="EQ69" s="508">
        <f>IF($C$5&lt;2011,Calculations!ER142,Calculations!ES142)</f>
        <v>0</v>
      </c>
      <c r="ER69" s="509"/>
      <c r="ES69" s="76"/>
      <c r="ET69" s="137" t="str">
        <f>IF(ES63&lt;2011,IF(ES69="","",PlseDel),IF(ES64=1,IF(ES73="",IF(ES69="",Calculations!ER59,ES69),IF(ES69="","",Calculations!$D54)),IF(ES69="","",Calculations!ER53)))</f>
        <v/>
      </c>
      <c r="EU69" s="508">
        <f>IF($C$5&lt;2011,Calculations!EV142,Calculations!EW142)</f>
        <v>0</v>
      </c>
      <c r="EV69" s="509"/>
      <c r="EW69" s="76"/>
      <c r="EX69" s="137" t="str">
        <f>IF(EW63&lt;2011,IF(EW69="","",PlseDel),IF(EW64=1,IF(EW73="",IF(EW69="",Calculations!EV59,EW69),IF(EW69="","",Calculations!$D54)),IF(EW69="","",Calculations!EV53)))</f>
        <v/>
      </c>
      <c r="EY69" s="508">
        <f>IF($C$5&lt;2011,Calculations!EZ142,Calculations!FA142)</f>
        <v>0</v>
      </c>
      <c r="EZ69" s="509"/>
      <c r="FA69" s="76"/>
      <c r="FB69" s="137" t="str">
        <f>IF(FA63&lt;2011,IF(FA69="","",PlseDel),IF(FA64=1,IF(FA73="",IF(FA69="",Calculations!EZ59,FA69),IF(FA69="","",Calculations!$D54)),IF(FA69="","",Calculations!EZ53)))</f>
        <v/>
      </c>
      <c r="FC69" s="508">
        <f>IF($C$5&lt;2011,Calculations!FD142,Calculations!FE142)</f>
        <v>0</v>
      </c>
      <c r="FD69" s="509"/>
      <c r="FE69" s="76"/>
      <c r="FF69" s="137" t="str">
        <f>IF(FE63&lt;2011,IF(FE69="","",PlseDel),IF(FE64=1,IF(FE73="",IF(FE69="",Calculations!FD59,FE69),IF(FE69="","",Calculations!$D54)),IF(FE69="","",Calculations!FD53)))</f>
        <v/>
      </c>
      <c r="FG69" s="508">
        <f>IF($C$5&lt;2011,Calculations!FH142,Calculations!FI142)</f>
        <v>0</v>
      </c>
      <c r="FH69" s="509"/>
      <c r="FI69" s="76"/>
      <c r="FJ69" s="137" t="str">
        <f>IF(FI63&lt;2011,IF(FI69="","",PlseDel),IF(FI64=1,IF(FI73="",IF(FI69="",Calculations!FH59,FI69),IF(FI69="","",Calculations!$D54)),IF(FI69="","",Calculations!FH53)))</f>
        <v/>
      </c>
      <c r="FK69" s="508">
        <f>IF($C$5&lt;2011,Calculations!FL142,Calculations!FM142)</f>
        <v>0</v>
      </c>
      <c r="FL69" s="509"/>
      <c r="FM69" s="76"/>
      <c r="FN69" s="137" t="str">
        <f>IF(FM63&lt;2011,IF(FM69="","",PlseDel),IF(FM64=1,IF(FM73="",IF(FM69="",Calculations!FL59,FM69),IF(FM69="","",Calculations!$D54)),IF(FM69="","",Calculations!FL53)))</f>
        <v/>
      </c>
      <c r="FO69" s="508">
        <f>IF($C$5&lt;2011,Calculations!FP142,Calculations!FQ142)</f>
        <v>0</v>
      </c>
      <c r="FP69" s="509"/>
      <c r="FQ69" s="76"/>
      <c r="FR69" s="137" t="str">
        <f>IF(FQ63&lt;2011,IF(FQ69="","",PlseDel),IF(FQ64=1,IF(FQ73="",IF(FQ69="",Calculations!FP59,FQ69),IF(FQ69="","",Calculations!$D54)),IF(FQ69="","",Calculations!FP53)))</f>
        <v/>
      </c>
      <c r="FS69" s="508">
        <f>IF($C$5&lt;2011,Calculations!FT142,Calculations!FU142)</f>
        <v>0</v>
      </c>
      <c r="FT69" s="509"/>
      <c r="FU69" s="76"/>
      <c r="FV69" s="137" t="str">
        <f>IF(FU63&lt;2011,IF(FU69="","",PlseDel),IF(FU64=1,IF(FU73="",IF(FU69="",Calculations!FT59,FU69),IF(FU69="","",Calculations!$D54)),IF(FU69="","",Calculations!FT53)))</f>
        <v/>
      </c>
      <c r="FW69" s="508">
        <f>IF($C$5&lt;2011,Calculations!FX142,Calculations!FY142)</f>
        <v>0</v>
      </c>
      <c r="FX69" s="509"/>
      <c r="FY69" s="76"/>
      <c r="FZ69" s="137" t="str">
        <f>IF(FY63&lt;2011,IF(FY69="","",PlseDel),IF(FY64=1,IF(FY73="",IF(FY69="",Calculations!FX59,FY69),IF(FY69="","",Calculations!$D54)),IF(FY69="","",Calculations!FX53)))</f>
        <v/>
      </c>
      <c r="GA69" s="508">
        <f>IF($C$5&lt;2011,Calculations!GB142,Calculations!GC142)</f>
        <v>0</v>
      </c>
      <c r="GB69" s="509"/>
      <c r="GC69" s="76"/>
      <c r="GD69" s="137" t="str">
        <f>IF(GC63&lt;2011,IF(GC69="","",PlseDel),IF(GC64=1,IF(GC73="",IF(GC69="",Calculations!GB59,GC69),IF(GC69="","",Calculations!$D54)),IF(GC69="","",Calculations!GB53)))</f>
        <v/>
      </c>
      <c r="GE69" s="508">
        <f>IF($C$5&lt;2011,Calculations!GF142,Calculations!GG142)</f>
        <v>0</v>
      </c>
      <c r="GF69" s="509"/>
      <c r="GG69" s="76"/>
      <c r="GH69" s="137" t="str">
        <f>IF(GG63&lt;2011,IF(GG69="","",PlseDel),IF(GG64=1,IF(GG73="",IF(GG69="",Calculations!GF59,GG69),IF(GG69="","",Calculations!$D54)),IF(GG69="","",Calculations!GF53)))</f>
        <v/>
      </c>
      <c r="GI69" s="508">
        <f>IF($C$5&lt;2011,Calculations!GJ142,Calculations!GK142)</f>
        <v>0</v>
      </c>
      <c r="GJ69" s="509"/>
      <c r="GK69" s="76"/>
      <c r="GL69" s="137" t="str">
        <f>IF(GK63&lt;2011,IF(GK69="","",PlseDel),IF(GK64=1,IF(GK73="",IF(GK69="",Calculations!GJ59,GK69),IF(GK69="","",Calculations!$D54)),IF(GK69="","",Calculations!GJ53)))</f>
        <v/>
      </c>
      <c r="GM69" s="508">
        <f>IF($C$5&lt;2011,Calculations!GN142,Calculations!GO142)</f>
        <v>0</v>
      </c>
      <c r="GN69" s="509"/>
      <c r="GO69" s="76"/>
      <c r="GP69" s="137" t="str">
        <f>IF(GO63&lt;2011,IF(GO69="","",PlseDel),IF(GO64=1,IF(GO73="",IF(GO69="",Calculations!GN59,GO69),IF(GO69="","",Calculations!$D54)),IF(GO69="","",Calculations!GN53)))</f>
        <v/>
      </c>
      <c r="GQ69" s="508">
        <f>IF($C$5&lt;2011,Calculations!GR142,Calculations!GS142)</f>
        <v>0</v>
      </c>
      <c r="GR69" s="509"/>
      <c r="GS69" s="76"/>
      <c r="GT69" s="137" t="str">
        <f>IF(GS63&lt;2011,IF(GS69="","",PlseDel),IF(GS64=1,IF(GS73="",IF(GS69="",Calculations!GR59,GS69),IF(GS69="","",Calculations!$D54)),IF(GS69="","",Calculations!GR53)))</f>
        <v/>
      </c>
      <c r="GU69" s="508">
        <f>IF($C$5&lt;2011,Calculations!GV142,Calculations!GW142)</f>
        <v>0</v>
      </c>
      <c r="GV69" s="509"/>
      <c r="GW69" s="76"/>
      <c r="GX69" s="137" t="str">
        <f>IF(GW63&lt;2011,IF(GW69="","",PlseDel),IF(GW64=1,IF(GW73="",IF(GW69="",Calculations!GV59,GW69),IF(GW69="","",Calculations!$D54)),IF(GW69="","",Calculations!GV53)))</f>
        <v/>
      </c>
      <c r="GY69" s="508">
        <f>IF($C$5&lt;2011,Calculations!GZ142,Calculations!HA142)</f>
        <v>0</v>
      </c>
      <c r="GZ69" s="509"/>
      <c r="HA69" s="76"/>
      <c r="HB69" s="137" t="str">
        <f>IF(HA63&lt;2011,IF(HA69="","",PlseDel),IF(HA64=1,IF(HA73="",IF(HA69="",Calculations!GZ59,HA69),IF(HA69="","",Calculations!$D54)),IF(HA69="","",Calculations!GZ53)))</f>
        <v/>
      </c>
      <c r="HC69" s="508">
        <f>IF($C$5&lt;2011,Calculations!HD142,Calculations!HE142)</f>
        <v>0</v>
      </c>
      <c r="HD69" s="509"/>
      <c r="HE69" s="76"/>
      <c r="HF69" s="137" t="str">
        <f>IF(HE63&lt;2011,IF(HE69="","",PlseDel),IF(HE64=1,IF(HE73="",IF(HE69="",Calculations!HD59,HE69),IF(HE69="","",Calculations!$D54)),IF(HE69="","",Calculations!HD53)))</f>
        <v/>
      </c>
      <c r="HG69" s="508">
        <f>IF($C$5&lt;2011,Calculations!HH142,Calculations!HI142)</f>
        <v>0</v>
      </c>
      <c r="HH69" s="509"/>
      <c r="HI69" s="76"/>
      <c r="HJ69" s="137" t="str">
        <f>IF(HI63&lt;2011,IF(HI69="","",PlseDel),IF(HI64=1,IF(HI73="",IF(HI69="",Calculations!HH59,HI69),IF(HI69="","",Calculations!$D54)),IF(HI69="","",Calculations!HH53)))</f>
        <v/>
      </c>
      <c r="HK69" s="508">
        <f>IF($C$5&lt;2011,Calculations!HL142,Calculations!HM142)</f>
        <v>0</v>
      </c>
      <c r="HL69" s="509"/>
      <c r="HM69" s="76"/>
      <c r="HN69" s="137" t="str">
        <f>IF(HM63&lt;2011,IF(HM69="","",PlseDel),IF(HM64=1,IF(HM73="",IF(HM69="",Calculations!HL59,HM69),IF(HM69="","",Calculations!$D54)),IF(HM69="","",Calculations!HL53)))</f>
        <v/>
      </c>
      <c r="HO69" s="508">
        <f>IF($C$5&lt;2011,Calculations!HP142,Calculations!HQ142)</f>
        <v>0</v>
      </c>
      <c r="HP69" s="509"/>
      <c r="HQ69" s="76"/>
      <c r="HR69" s="137" t="str">
        <f>IF(HQ63&lt;2011,IF(HQ69="","",PlseDel),IF(HQ64=1,IF(HQ73="",IF(HQ69="",Calculations!HP59,HQ69),IF(HQ69="","",Calculations!$D54)),IF(HQ69="","",Calculations!HP53)))</f>
        <v/>
      </c>
      <c r="HS69" s="508">
        <f>IF($C$5&lt;2011,Calculations!HT142,Calculations!HU142)</f>
        <v>0</v>
      </c>
      <c r="HT69" s="509"/>
      <c r="HU69" s="76"/>
      <c r="HV69" s="137" t="str">
        <f>IF(HU63&lt;2011,IF(HU69="","",PlseDel),IF(HU64=1,IF(HU73="",IF(HU69="",Calculations!HT59,HU69),IF(HU69="","",Calculations!$D54)),IF(HU69="","",Calculations!HT53)))</f>
        <v/>
      </c>
      <c r="HW69" s="508">
        <f>IF($C$5&lt;2011,Calculations!HX142,Calculations!HY142)</f>
        <v>0</v>
      </c>
      <c r="HX69" s="509"/>
      <c r="HY69" s="76"/>
      <c r="HZ69" s="137" t="str">
        <f>IF(HY63&lt;2011,IF(HY69="","",PlseDel),IF(HY64=1,IF(HY73="",IF(HY69="",Calculations!HX59,HY69),IF(HY69="","",Calculations!$D54)),IF(HY69="","",Calculations!HX53)))</f>
        <v/>
      </c>
      <c r="IA69" s="508">
        <f>IF($C$5&lt;2011,Calculations!IB142,Calculations!IC142)</f>
        <v>0</v>
      </c>
      <c r="IB69" s="509"/>
      <c r="IC69" s="76"/>
      <c r="ID69" s="137" t="str">
        <f>IF(IC63&lt;2011,IF(IC69="","",PlseDel),IF(IC64=1,IF(IC73="",IF(IC69="",Calculations!IB59,IC69),IF(IC69="","",Calculations!$D54)),IF(IC69="","",Calculations!IB53)))</f>
        <v/>
      </c>
      <c r="IE69" s="508">
        <f>IF($C$5&lt;2011,Calculations!IF142,Calculations!IG142)</f>
        <v>0</v>
      </c>
      <c r="IF69" s="509"/>
      <c r="IG69" s="76"/>
      <c r="IH69" s="137" t="str">
        <f>IF(IG63&lt;2011,IF(IG69="","",PlseDel),IF(IG64=1,IF(IG73="",IF(IG69="",Calculations!IF59,IG69),IF(IG69="","",Calculations!$D54)),IF(IG69="","",Calculations!IF53)))</f>
        <v/>
      </c>
      <c r="II69" s="508">
        <f>IF($C$5&lt;2011,Calculations!IJ142,Calculations!IK142)</f>
        <v>0</v>
      </c>
      <c r="IJ69" s="509"/>
      <c r="IK69" s="76"/>
      <c r="IL69" s="137" t="str">
        <f>IF(IK63&lt;2011,IF(IK69="","",PlseDel),IF(IK64=1,IF(IK73="",IF(IK69="",Calculations!IJ59,IK69),IF(IK69="","",Calculations!$D54)),IF(IK69="","",Calculations!IJ53)))</f>
        <v/>
      </c>
      <c r="IM69" s="508">
        <f>IF($C$5&lt;2011,Calculations!IN142,Calculations!IO142)</f>
        <v>0</v>
      </c>
      <c r="IN69" s="509"/>
      <c r="IO69" s="76"/>
      <c r="IP69" s="137" t="str">
        <f>IF(IO63&lt;2011,IF(IO69="","",PlseDel),IF(IO64=1,IF(IO73="",IF(IO69="",Calculations!IN59,IO69),IF(IO69="","",Calculations!$D54)),IF(IO69="","",Calculations!IN53)))</f>
        <v/>
      </c>
      <c r="IQ69" s="508">
        <f>IF($C$5&lt;2011,Calculations!IR142,Calculations!IS142)</f>
        <v>0</v>
      </c>
      <c r="IR69" s="509"/>
      <c r="IS69" s="76"/>
      <c r="IT69" s="137" t="str">
        <f>IF(IS63&lt;2011,IF(IS69="","",PlseDel),IF(IS64=1,IF(IS73="",IF(IS69="",Calculations!IR59,IS69),IF(IS69="","",Calculations!$D54)),IF(IS69="","",Calculations!IR53)))</f>
        <v/>
      </c>
      <c r="IU69" s="508">
        <f>IF($C$5&lt;2011,Calculations!IV142,Calculations!#REF!)</f>
        <v>0</v>
      </c>
      <c r="IV69" s="509"/>
      <c r="IW69" s="76"/>
      <c r="IX69" s="137" t="str">
        <f>IF(IW63&lt;2011,IF(IW69="","",PlseDel),IF(IW64=1,IF(IW73="",IF(IW69="",Calculations!IV59,IW69),IF(IW69="","",Calculations!$D54)),IF(IW69="","",Calculations!IV53)))</f>
        <v/>
      </c>
    </row>
    <row r="70" spans="1:258" ht="30.2" hidden="1" customHeight="1" x14ac:dyDescent="0.25">
      <c r="E70" s="306"/>
      <c r="F70" s="278"/>
      <c r="G70" s="508">
        <f>IF($C$5&lt;2011,Calculations!H143,Calculations!I143)</f>
        <v>0</v>
      </c>
      <c r="H70" s="509"/>
      <c r="I70" s="76"/>
      <c r="J70" s="138">
        <f>IF(I64=1,IF(I74="",IF(I70="",Calculations!H60,I70),IF(I70="","",Calculations!$D55)),IF(I70="","",Calculations!H53))</f>
        <v>0</v>
      </c>
      <c r="K70" s="508">
        <f>IF($C$5&lt;2011,Calculations!L143,Calculations!M143)</f>
        <v>0</v>
      </c>
      <c r="L70" s="509"/>
      <c r="M70" s="76"/>
      <c r="N70" s="138" t="str">
        <f>IF(M64=1,IF(M74="",IF(M70="",Calculations!#REF!,M70),IF(M70="","",Calculations!$D55)),IF(M70="","",Calculations!#REF!))</f>
        <v/>
      </c>
      <c r="O70" s="508">
        <f>IF($C$5&lt;2011,Calculations!P143,Calculations!Q143)</f>
        <v>0</v>
      </c>
      <c r="P70" s="509"/>
      <c r="Q70" s="76"/>
      <c r="R70" s="138" t="str">
        <f>IF(Q64=1,IF(Q74="",IF(Q70="",Calculations!#REF!,Q70),IF(Q70="","",Calculations!$D55)),IF(Q70="","",Calculations!#REF!))</f>
        <v/>
      </c>
      <c r="S70" s="508">
        <f>IF($C$5&lt;2011,Calculations!T143,Calculations!U143)</f>
        <v>0</v>
      </c>
      <c r="T70" s="509"/>
      <c r="U70" s="76"/>
      <c r="V70" s="138" t="str">
        <f>IF(U64=1,IF(U74="",IF(U70="",Calculations!#REF!,U70),IF(U70="","",Calculations!$D55)),IF(U70="","",Calculations!#REF!))</f>
        <v/>
      </c>
      <c r="W70" s="508">
        <f>IF($C$5&lt;2011,Calculations!X143,Calculations!Y143)</f>
        <v>0</v>
      </c>
      <c r="X70" s="509"/>
      <c r="Y70" s="76"/>
      <c r="Z70" s="138" t="str">
        <f>IF(Y64=1,IF(Y74="",IF(Y70="",Calculations!#REF!,Y70),IF(Y70="","",Calculations!$D55)),IF(Y70="","",Calculations!#REF!))</f>
        <v/>
      </c>
      <c r="AA70" s="508">
        <f>IF($C$5&lt;2011,Calculations!AB143,Calculations!AC143)</f>
        <v>0</v>
      </c>
      <c r="AB70" s="509"/>
      <c r="AC70" s="76"/>
      <c r="AD70" s="138" t="str">
        <f>IF(AC64=1,IF(AC74="",IF(AC70="",Calculations!AB60,AC70),IF(AC70="","",Calculations!$D55)),IF(AC70="","",Calculations!AB53))</f>
        <v/>
      </c>
      <c r="AE70" s="508">
        <f>IF($C$5&lt;2011,Calculations!AF143,Calculations!AG143)</f>
        <v>0</v>
      </c>
      <c r="AF70" s="509"/>
      <c r="AG70" s="76"/>
      <c r="AH70" s="138" t="str">
        <f>IF(AG64=1,IF(AG74="",IF(AG70="",Calculations!AF60,AG70),IF(AG70="","",Calculations!$D55)),IF(AG70="","",Calculations!AF53))</f>
        <v/>
      </c>
      <c r="AI70" s="508">
        <f>IF($C$5&lt;2011,Calculations!AJ143,Calculations!AK143)</f>
        <v>0</v>
      </c>
      <c r="AJ70" s="509"/>
      <c r="AK70" s="76"/>
      <c r="AL70" s="138" t="str">
        <f>IF(AK64=1,IF(AK74="",IF(AK70="",Calculations!AJ60,AK70),IF(AK70="","",Calculations!$D55)),IF(AK70="","",Calculations!AJ53))</f>
        <v/>
      </c>
      <c r="AM70" s="508">
        <f>IF($C$5&lt;2011,Calculations!AN143,Calculations!AO143)</f>
        <v>0</v>
      </c>
      <c r="AN70" s="509"/>
      <c r="AO70" s="76"/>
      <c r="AP70" s="138" t="str">
        <f>IF(AO64=1,IF(AO74="",IF(AO70="",Calculations!AN60,AO70),IF(AO70="","",Calculations!$D55)),IF(AO70="","",Calculations!AN53))</f>
        <v/>
      </c>
      <c r="AQ70" s="508">
        <f>IF($C$5&lt;2011,Calculations!AR143,Calculations!AS143)</f>
        <v>0</v>
      </c>
      <c r="AR70" s="509"/>
      <c r="AS70" s="76"/>
      <c r="AT70" s="138" t="str">
        <f>IF(AS64=1,IF(AS74="",IF(AS70="",Calculations!AR60,AS70),IF(AS70="","",Calculations!$D55)),IF(AS70="","",Calculations!AR53))</f>
        <v/>
      </c>
      <c r="AU70" s="508">
        <f>IF($C$5&lt;2011,Calculations!AV143,Calculations!AW143)</f>
        <v>0</v>
      </c>
      <c r="AV70" s="509"/>
      <c r="AW70" s="76"/>
      <c r="AX70" s="138" t="str">
        <f>IF(AW64=1,IF(AW74="",IF(AW70="",Calculations!AV60,AW70),IF(AW70="","",Calculations!$D55)),IF(AW70="","",Calculations!AV53))</f>
        <v/>
      </c>
      <c r="AY70" s="508">
        <f>IF($C$5&lt;2011,Calculations!AZ143,Calculations!BA143)</f>
        <v>0</v>
      </c>
      <c r="AZ70" s="509"/>
      <c r="BA70" s="76"/>
      <c r="BB70" s="138" t="str">
        <f>IF(BA64=1,IF(BA74="",IF(BA70="",Calculations!AZ60,BA70),IF(BA70="","",Calculations!$D55)),IF(BA70="","",Calculations!AZ53))</f>
        <v/>
      </c>
      <c r="BC70" s="508">
        <f>IF($C$5&lt;2011,Calculations!BD143,Calculations!BE143)</f>
        <v>0</v>
      </c>
      <c r="BD70" s="509"/>
      <c r="BE70" s="76"/>
      <c r="BF70" s="138" t="str">
        <f>IF(BE64=1,IF(BE74="",IF(BE70="",Calculations!BD60,BE70),IF(BE70="","",Calculations!$D55)),IF(BE70="","",Calculations!BD53))</f>
        <v/>
      </c>
      <c r="BG70" s="508">
        <f>IF($C$5&lt;2011,Calculations!BH143,Calculations!BI143)</f>
        <v>0</v>
      </c>
      <c r="BH70" s="509"/>
      <c r="BI70" s="76"/>
      <c r="BJ70" s="138" t="str">
        <f>IF(BI64=1,IF(BI74="",IF(BI70="",Calculations!BH60,BI70),IF(BI70="","",Calculations!$D55)),IF(BI70="","",Calculations!BH53))</f>
        <v/>
      </c>
      <c r="BK70" s="508">
        <f>IF($C$5&lt;2011,Calculations!BL143,Calculations!BM143)</f>
        <v>0</v>
      </c>
      <c r="BL70" s="509"/>
      <c r="BM70" s="76"/>
      <c r="BN70" s="138" t="str">
        <f>IF(BM64=1,IF(BM74="",IF(BM70="",Calculations!BL60,BM70),IF(BM70="","",Calculations!$D55)),IF(BM70="","",Calculations!BL53))</f>
        <v/>
      </c>
      <c r="BO70" s="508">
        <f>IF($C$5&lt;2011,Calculations!BP143,Calculations!BQ143)</f>
        <v>0</v>
      </c>
      <c r="BP70" s="509"/>
      <c r="BQ70" s="76"/>
      <c r="BR70" s="138" t="str">
        <f>IF(BQ64=1,IF(BQ74="",IF(BQ70="",Calculations!BP60,BQ70),IF(BQ70="","",Calculations!$D55)),IF(BQ70="","",Calculations!BP53))</f>
        <v/>
      </c>
      <c r="BS70" s="508">
        <f>IF($C$5&lt;2011,Calculations!BT143,Calculations!BU143)</f>
        <v>0</v>
      </c>
      <c r="BT70" s="509"/>
      <c r="BU70" s="76"/>
      <c r="BV70" s="138" t="str">
        <f>IF(BU64=1,IF(BU74="",IF(BU70="",Calculations!BT60,BU70),IF(BU70="","",Calculations!$D55)),IF(BU70="","",Calculations!BT53))</f>
        <v/>
      </c>
      <c r="BW70" s="508">
        <f>IF($C$5&lt;2011,Calculations!BX143,Calculations!BY143)</f>
        <v>0</v>
      </c>
      <c r="BX70" s="509"/>
      <c r="BY70" s="76"/>
      <c r="BZ70" s="138" t="str">
        <f>IF(BY64=1,IF(BY74="",IF(BY70="",Calculations!BX60,BY70),IF(BY70="","",Calculations!$D55)),IF(BY70="","",Calculations!BX53))</f>
        <v/>
      </c>
      <c r="CA70" s="508">
        <f>IF($C$5&lt;2011,Calculations!CB143,Calculations!CC143)</f>
        <v>0</v>
      </c>
      <c r="CB70" s="509"/>
      <c r="CC70" s="76"/>
      <c r="CD70" s="138" t="str">
        <f>IF(CC64=1,IF(CC74="",IF(CC70="",Calculations!CB60,CC70),IF(CC70="","",Calculations!$D55)),IF(CC70="","",Calculations!CB53))</f>
        <v/>
      </c>
      <c r="CE70" s="508">
        <f>IF($C$5&lt;2011,Calculations!CF143,Calculations!CG143)</f>
        <v>0</v>
      </c>
      <c r="CF70" s="509"/>
      <c r="CG70" s="76"/>
      <c r="CH70" s="138" t="str">
        <f>IF(CG64=1,IF(CG74="",IF(CG70="",Calculations!CF60,CG70),IF(CG70="","",Calculations!$D55)),IF(CG70="","",Calculations!CF53))</f>
        <v/>
      </c>
      <c r="CI70" s="508">
        <f>IF($C$5&lt;2011,Calculations!CJ143,Calculations!CK143)</f>
        <v>0</v>
      </c>
      <c r="CJ70" s="509"/>
      <c r="CK70" s="76"/>
      <c r="CL70" s="138" t="str">
        <f>IF(CK64=1,IF(CK74="",IF(CK70="",Calculations!CJ60,CK70),IF(CK70="","",Calculations!$D55)),IF(CK70="","",Calculations!CJ53))</f>
        <v/>
      </c>
      <c r="CM70" s="508">
        <f>IF($C$5&lt;2011,Calculations!CN143,Calculations!CO143)</f>
        <v>0</v>
      </c>
      <c r="CN70" s="509"/>
      <c r="CO70" s="76"/>
      <c r="CP70" s="138" t="str">
        <f>IF(CO64=1,IF(CO74="",IF(CO70="",Calculations!CN60,CO70),IF(CO70="","",Calculations!$D55)),IF(CO70="","",Calculations!CN53))</f>
        <v/>
      </c>
      <c r="CQ70" s="508">
        <f>IF($C$5&lt;2011,Calculations!CR143,Calculations!CS143)</f>
        <v>0</v>
      </c>
      <c r="CR70" s="509"/>
      <c r="CS70" s="76"/>
      <c r="CT70" s="138" t="str">
        <f>IF(CS64=1,IF(CS74="",IF(CS70="",Calculations!CR60,CS70),IF(CS70="","",Calculations!$D55)),IF(CS70="","",Calculations!CR53))</f>
        <v/>
      </c>
      <c r="CU70" s="508">
        <f>IF($C$5&lt;2011,Calculations!CV143,Calculations!CW143)</f>
        <v>0</v>
      </c>
      <c r="CV70" s="509"/>
      <c r="CW70" s="76"/>
      <c r="CX70" s="138" t="str">
        <f>IF(CW64=1,IF(CW74="",IF(CW70="",Calculations!CV60,CW70),IF(CW70="","",Calculations!$D55)),IF(CW70="","",Calculations!CV53))</f>
        <v/>
      </c>
      <c r="CY70" s="508">
        <f>IF($C$5&lt;2011,Calculations!CZ143,Calculations!DA143)</f>
        <v>0</v>
      </c>
      <c r="CZ70" s="509"/>
      <c r="DA70" s="76"/>
      <c r="DB70" s="138" t="str">
        <f>IF(DA64=1,IF(DA74="",IF(DA70="",Calculations!CZ60,DA70),IF(DA70="","",Calculations!$D55)),IF(DA70="","",Calculations!CZ53))</f>
        <v/>
      </c>
      <c r="DC70" s="508">
        <f>IF($C$5&lt;2011,Calculations!DD143,Calculations!DE143)</f>
        <v>0</v>
      </c>
      <c r="DD70" s="509"/>
      <c r="DE70" s="76"/>
      <c r="DF70" s="138" t="str">
        <f>IF(DE64=1,IF(DE74="",IF(DE70="",Calculations!DD60,DE70),IF(DE70="","",Calculations!$D55)),IF(DE70="","",Calculations!DD53))</f>
        <v/>
      </c>
      <c r="DG70" s="508">
        <f>IF($C$5&lt;2011,Calculations!DH143,Calculations!DI143)</f>
        <v>0</v>
      </c>
      <c r="DH70" s="509"/>
      <c r="DI70" s="76"/>
      <c r="DJ70" s="138" t="str">
        <f>IF(DI64=1,IF(DI74="",IF(DI70="",Calculations!DH60,DI70),IF(DI70="","",Calculations!$D55)),IF(DI70="","",Calculations!DH53))</f>
        <v/>
      </c>
      <c r="DK70" s="508">
        <f>IF($C$5&lt;2011,Calculations!DL143,Calculations!DM143)</f>
        <v>0</v>
      </c>
      <c r="DL70" s="509"/>
      <c r="DM70" s="76"/>
      <c r="DN70" s="138" t="str">
        <f>IF(DM64=1,IF(DM74="",IF(DM70="",Calculations!DL60,DM70),IF(DM70="","",Calculations!$D55)),IF(DM70="","",Calculations!DL53))</f>
        <v/>
      </c>
      <c r="DO70" s="508">
        <f>IF($C$5&lt;2011,Calculations!DP143,Calculations!DQ143)</f>
        <v>0</v>
      </c>
      <c r="DP70" s="509"/>
      <c r="DQ70" s="76"/>
      <c r="DR70" s="138" t="str">
        <f>IF(DQ64=1,IF(DQ74="",IF(DQ70="",Calculations!DP60,DQ70),IF(DQ70="","",Calculations!$D55)),IF(DQ70="","",Calculations!DP53))</f>
        <v/>
      </c>
      <c r="DS70" s="508">
        <f>IF($C$5&lt;2011,Calculations!DT143,Calculations!DU143)</f>
        <v>0</v>
      </c>
      <c r="DT70" s="509"/>
      <c r="DU70" s="76"/>
      <c r="DV70" s="138" t="str">
        <f>IF(DU64=1,IF(DU74="",IF(DU70="",Calculations!DT60,DU70),IF(DU70="","",Calculations!$D55)),IF(DU70="","",Calculations!DT53))</f>
        <v/>
      </c>
      <c r="DW70" s="508">
        <f>IF($C$5&lt;2011,Calculations!DX143,Calculations!DY143)</f>
        <v>0</v>
      </c>
      <c r="DX70" s="509"/>
      <c r="DY70" s="76"/>
      <c r="DZ70" s="138" t="str">
        <f>IF(DY64=1,IF(DY74="",IF(DY70="",Calculations!DX60,DY70),IF(DY70="","",Calculations!$D55)),IF(DY70="","",Calculations!DX53))</f>
        <v/>
      </c>
      <c r="EA70" s="508">
        <f>IF($C$5&lt;2011,Calculations!EB143,Calculations!EC143)</f>
        <v>0</v>
      </c>
      <c r="EB70" s="509"/>
      <c r="EC70" s="76"/>
      <c r="ED70" s="138" t="str">
        <f>IF(EC64=1,IF(EC74="",IF(EC70="",Calculations!EB60,EC70),IF(EC70="","",Calculations!$D55)),IF(EC70="","",Calculations!EB53))</f>
        <v/>
      </c>
      <c r="EE70" s="508">
        <f>IF($C$5&lt;2011,Calculations!EF143,Calculations!EG143)</f>
        <v>0</v>
      </c>
      <c r="EF70" s="509"/>
      <c r="EG70" s="76"/>
      <c r="EH70" s="138" t="str">
        <f>IF(EG64=1,IF(EG74="",IF(EG70="",Calculations!EF60,EG70),IF(EG70="","",Calculations!$D55)),IF(EG70="","",Calculations!EF53))</f>
        <v/>
      </c>
      <c r="EI70" s="508">
        <f>IF($C$5&lt;2011,Calculations!EJ143,Calculations!EK143)</f>
        <v>0</v>
      </c>
      <c r="EJ70" s="509"/>
      <c r="EK70" s="76"/>
      <c r="EL70" s="138" t="str">
        <f>IF(EK64=1,IF(EK74="",IF(EK70="",Calculations!EJ60,EK70),IF(EK70="","",Calculations!$D55)),IF(EK70="","",Calculations!EJ53))</f>
        <v/>
      </c>
      <c r="EM70" s="508">
        <f>IF($C$5&lt;2011,Calculations!EN143,Calculations!EO143)</f>
        <v>0</v>
      </c>
      <c r="EN70" s="509"/>
      <c r="EO70" s="76"/>
      <c r="EP70" s="138" t="str">
        <f>IF(EO64=1,IF(EO74="",IF(EO70="",Calculations!EN60,EO70),IF(EO70="","",Calculations!$D55)),IF(EO70="","",Calculations!EN53))</f>
        <v/>
      </c>
      <c r="EQ70" s="508">
        <f>IF($C$5&lt;2011,Calculations!ER143,Calculations!ES143)</f>
        <v>0</v>
      </c>
      <c r="ER70" s="509"/>
      <c r="ES70" s="76"/>
      <c r="ET70" s="138" t="str">
        <f>IF(ES64=1,IF(ES74="",IF(ES70="",Calculations!ER60,ES70),IF(ES70="","",Calculations!$D55)),IF(ES70="","",Calculations!ER53))</f>
        <v/>
      </c>
      <c r="EU70" s="508">
        <f>IF($C$5&lt;2011,Calculations!EV143,Calculations!EW143)</f>
        <v>0</v>
      </c>
      <c r="EV70" s="509"/>
      <c r="EW70" s="76"/>
      <c r="EX70" s="138" t="str">
        <f>IF(EW64=1,IF(EW74="",IF(EW70="",Calculations!EV60,EW70),IF(EW70="","",Calculations!$D55)),IF(EW70="","",Calculations!EV53))</f>
        <v/>
      </c>
      <c r="EY70" s="508">
        <f>IF($C$5&lt;2011,Calculations!EZ143,Calculations!FA143)</f>
        <v>0</v>
      </c>
      <c r="EZ70" s="509"/>
      <c r="FA70" s="76"/>
      <c r="FB70" s="138" t="str">
        <f>IF(FA64=1,IF(FA74="",IF(FA70="",Calculations!EZ60,FA70),IF(FA70="","",Calculations!$D55)),IF(FA70="","",Calculations!EZ53))</f>
        <v/>
      </c>
      <c r="FC70" s="508">
        <f>IF($C$5&lt;2011,Calculations!FD143,Calculations!FE143)</f>
        <v>0</v>
      </c>
      <c r="FD70" s="509"/>
      <c r="FE70" s="76"/>
      <c r="FF70" s="138" t="str">
        <f>IF(FE64=1,IF(FE74="",IF(FE70="",Calculations!FD60,FE70),IF(FE70="","",Calculations!$D55)),IF(FE70="","",Calculations!FD53))</f>
        <v/>
      </c>
      <c r="FG70" s="508">
        <f>IF($C$5&lt;2011,Calculations!FH143,Calculations!FI143)</f>
        <v>0</v>
      </c>
      <c r="FH70" s="509"/>
      <c r="FI70" s="76"/>
      <c r="FJ70" s="138" t="str">
        <f>IF(FI64=1,IF(FI74="",IF(FI70="",Calculations!FH60,FI70),IF(FI70="","",Calculations!$D55)),IF(FI70="","",Calculations!FH53))</f>
        <v/>
      </c>
      <c r="FK70" s="508">
        <f>IF($C$5&lt;2011,Calculations!FL143,Calculations!FM143)</f>
        <v>0</v>
      </c>
      <c r="FL70" s="509"/>
      <c r="FM70" s="76"/>
      <c r="FN70" s="138" t="str">
        <f>IF(FM64=1,IF(FM74="",IF(FM70="",Calculations!FL60,FM70),IF(FM70="","",Calculations!$D55)),IF(FM70="","",Calculations!FL53))</f>
        <v/>
      </c>
      <c r="FO70" s="508">
        <f>IF($C$5&lt;2011,Calculations!FP143,Calculations!FQ143)</f>
        <v>0</v>
      </c>
      <c r="FP70" s="509"/>
      <c r="FQ70" s="76"/>
      <c r="FR70" s="138" t="str">
        <f>IF(FQ64=1,IF(FQ74="",IF(FQ70="",Calculations!FP60,FQ70),IF(FQ70="","",Calculations!$D55)),IF(FQ70="","",Calculations!FP53))</f>
        <v/>
      </c>
      <c r="FS70" s="508">
        <f>IF($C$5&lt;2011,Calculations!FT143,Calculations!FU143)</f>
        <v>0</v>
      </c>
      <c r="FT70" s="509"/>
      <c r="FU70" s="76"/>
      <c r="FV70" s="138" t="str">
        <f>IF(FU64=1,IF(FU74="",IF(FU70="",Calculations!FT60,FU70),IF(FU70="","",Calculations!$D55)),IF(FU70="","",Calculations!FT53))</f>
        <v/>
      </c>
      <c r="FW70" s="508">
        <f>IF($C$5&lt;2011,Calculations!FX143,Calculations!FY143)</f>
        <v>0</v>
      </c>
      <c r="FX70" s="509"/>
      <c r="FY70" s="76"/>
      <c r="FZ70" s="138" t="str">
        <f>IF(FY64=1,IF(FY74="",IF(FY70="",Calculations!FX60,FY70),IF(FY70="","",Calculations!$D55)),IF(FY70="","",Calculations!FX53))</f>
        <v/>
      </c>
      <c r="GA70" s="508">
        <f>IF($C$5&lt;2011,Calculations!GB143,Calculations!GC143)</f>
        <v>0</v>
      </c>
      <c r="GB70" s="509"/>
      <c r="GC70" s="76"/>
      <c r="GD70" s="138" t="str">
        <f>IF(GC64=1,IF(GC74="",IF(GC70="",Calculations!GB60,GC70),IF(GC70="","",Calculations!$D55)),IF(GC70="","",Calculations!GB53))</f>
        <v/>
      </c>
      <c r="GE70" s="508">
        <f>IF($C$5&lt;2011,Calculations!GF143,Calculations!GG143)</f>
        <v>0</v>
      </c>
      <c r="GF70" s="509"/>
      <c r="GG70" s="76"/>
      <c r="GH70" s="138" t="str">
        <f>IF(GG64=1,IF(GG74="",IF(GG70="",Calculations!GF60,GG70),IF(GG70="","",Calculations!$D55)),IF(GG70="","",Calculations!GF53))</f>
        <v/>
      </c>
      <c r="GI70" s="508">
        <f>IF($C$5&lt;2011,Calculations!GJ143,Calculations!GK143)</f>
        <v>0</v>
      </c>
      <c r="GJ70" s="509"/>
      <c r="GK70" s="76"/>
      <c r="GL70" s="138" t="str">
        <f>IF(GK64=1,IF(GK74="",IF(GK70="",Calculations!GJ60,GK70),IF(GK70="","",Calculations!$D55)),IF(GK70="","",Calculations!GJ53))</f>
        <v/>
      </c>
      <c r="GM70" s="508">
        <f>IF($C$5&lt;2011,Calculations!GN143,Calculations!GO143)</f>
        <v>0</v>
      </c>
      <c r="GN70" s="509"/>
      <c r="GO70" s="76"/>
      <c r="GP70" s="138" t="str">
        <f>IF(GO64=1,IF(GO74="",IF(GO70="",Calculations!GN60,GO70),IF(GO70="","",Calculations!$D55)),IF(GO70="","",Calculations!GN53))</f>
        <v/>
      </c>
      <c r="GQ70" s="508">
        <f>IF($C$5&lt;2011,Calculations!GR143,Calculations!GS143)</f>
        <v>0</v>
      </c>
      <c r="GR70" s="509"/>
      <c r="GS70" s="76"/>
      <c r="GT70" s="138" t="str">
        <f>IF(GS64=1,IF(GS74="",IF(GS70="",Calculations!GR60,GS70),IF(GS70="","",Calculations!$D55)),IF(GS70="","",Calculations!GR53))</f>
        <v/>
      </c>
      <c r="GU70" s="508">
        <f>IF($C$5&lt;2011,Calculations!GV143,Calculations!GW143)</f>
        <v>0</v>
      </c>
      <c r="GV70" s="509"/>
      <c r="GW70" s="76"/>
      <c r="GX70" s="138" t="str">
        <f>IF(GW64=1,IF(GW74="",IF(GW70="",Calculations!GV60,GW70),IF(GW70="","",Calculations!$D55)),IF(GW70="","",Calculations!GV53))</f>
        <v/>
      </c>
      <c r="GY70" s="508">
        <f>IF($C$5&lt;2011,Calculations!GZ143,Calculations!HA143)</f>
        <v>0</v>
      </c>
      <c r="GZ70" s="509"/>
      <c r="HA70" s="76"/>
      <c r="HB70" s="138" t="str">
        <f>IF(HA64=1,IF(HA74="",IF(HA70="",Calculations!GZ60,HA70),IF(HA70="","",Calculations!$D55)),IF(HA70="","",Calculations!GZ53))</f>
        <v/>
      </c>
      <c r="HC70" s="508">
        <f>IF($C$5&lt;2011,Calculations!HD143,Calculations!HE143)</f>
        <v>0</v>
      </c>
      <c r="HD70" s="509"/>
      <c r="HE70" s="76"/>
      <c r="HF70" s="138" t="str">
        <f>IF(HE64=1,IF(HE74="",IF(HE70="",Calculations!HD60,HE70),IF(HE70="","",Calculations!$D55)),IF(HE70="","",Calculations!HD53))</f>
        <v/>
      </c>
      <c r="HG70" s="508">
        <f>IF($C$5&lt;2011,Calculations!HH143,Calculations!HI143)</f>
        <v>0</v>
      </c>
      <c r="HH70" s="509"/>
      <c r="HI70" s="76"/>
      <c r="HJ70" s="138" t="str">
        <f>IF(HI64=1,IF(HI74="",IF(HI70="",Calculations!HH60,HI70),IF(HI70="","",Calculations!$D55)),IF(HI70="","",Calculations!HH53))</f>
        <v/>
      </c>
      <c r="HK70" s="508">
        <f>IF($C$5&lt;2011,Calculations!HL143,Calculations!HM143)</f>
        <v>0</v>
      </c>
      <c r="HL70" s="509"/>
      <c r="HM70" s="76"/>
      <c r="HN70" s="138" t="str">
        <f>IF(HM64=1,IF(HM74="",IF(HM70="",Calculations!HL60,HM70),IF(HM70="","",Calculations!$D55)),IF(HM70="","",Calculations!HL53))</f>
        <v/>
      </c>
      <c r="HO70" s="508">
        <f>IF($C$5&lt;2011,Calculations!HP143,Calculations!HQ143)</f>
        <v>0</v>
      </c>
      <c r="HP70" s="509"/>
      <c r="HQ70" s="76"/>
      <c r="HR70" s="138" t="str">
        <f>IF(HQ64=1,IF(HQ74="",IF(HQ70="",Calculations!HP60,HQ70),IF(HQ70="","",Calculations!$D55)),IF(HQ70="","",Calculations!HP53))</f>
        <v/>
      </c>
      <c r="HS70" s="508">
        <f>IF($C$5&lt;2011,Calculations!HT143,Calculations!HU143)</f>
        <v>0</v>
      </c>
      <c r="HT70" s="509"/>
      <c r="HU70" s="76"/>
      <c r="HV70" s="138" t="str">
        <f>IF(HU64=1,IF(HU74="",IF(HU70="",Calculations!HT60,HU70),IF(HU70="","",Calculations!$D55)),IF(HU70="","",Calculations!HT53))</f>
        <v/>
      </c>
      <c r="HW70" s="508">
        <f>IF($C$5&lt;2011,Calculations!HX143,Calculations!HY143)</f>
        <v>0</v>
      </c>
      <c r="HX70" s="509"/>
      <c r="HY70" s="76"/>
      <c r="HZ70" s="138" t="str">
        <f>IF(HY64=1,IF(HY74="",IF(HY70="",Calculations!HX60,HY70),IF(HY70="","",Calculations!$D55)),IF(HY70="","",Calculations!HX53))</f>
        <v/>
      </c>
      <c r="IA70" s="508">
        <f>IF($C$5&lt;2011,Calculations!IB143,Calculations!IC143)</f>
        <v>0</v>
      </c>
      <c r="IB70" s="509"/>
      <c r="IC70" s="76"/>
      <c r="ID70" s="138" t="str">
        <f>IF(IC64=1,IF(IC74="",IF(IC70="",Calculations!IB60,IC70),IF(IC70="","",Calculations!$D55)),IF(IC70="","",Calculations!IB53))</f>
        <v/>
      </c>
      <c r="IE70" s="508">
        <f>IF($C$5&lt;2011,Calculations!IF143,Calculations!IG143)</f>
        <v>0</v>
      </c>
      <c r="IF70" s="509"/>
      <c r="IG70" s="76"/>
      <c r="IH70" s="138" t="str">
        <f>IF(IG64=1,IF(IG74="",IF(IG70="",Calculations!IF60,IG70),IF(IG70="","",Calculations!$D55)),IF(IG70="","",Calculations!IF53))</f>
        <v/>
      </c>
      <c r="II70" s="508">
        <f>IF($C$5&lt;2011,Calculations!IJ143,Calculations!IK143)</f>
        <v>0</v>
      </c>
      <c r="IJ70" s="509"/>
      <c r="IK70" s="76"/>
      <c r="IL70" s="138" t="str">
        <f>IF(IK64=1,IF(IK74="",IF(IK70="",Calculations!IJ60,IK70),IF(IK70="","",Calculations!$D55)),IF(IK70="","",Calculations!IJ53))</f>
        <v/>
      </c>
      <c r="IM70" s="508">
        <f>IF($C$5&lt;2011,Calculations!IN143,Calculations!IO143)</f>
        <v>0</v>
      </c>
      <c r="IN70" s="509"/>
      <c r="IO70" s="76"/>
      <c r="IP70" s="138" t="str">
        <f>IF(IO64=1,IF(IO74="",IF(IO70="",Calculations!IN60,IO70),IF(IO70="","",Calculations!$D55)),IF(IO70="","",Calculations!IN53))</f>
        <v/>
      </c>
      <c r="IQ70" s="508">
        <f>IF($C$5&lt;2011,Calculations!IR143,Calculations!IS143)</f>
        <v>0</v>
      </c>
      <c r="IR70" s="509"/>
      <c r="IS70" s="76"/>
      <c r="IT70" s="138" t="str">
        <f>IF(IS64=1,IF(IS74="",IF(IS70="",Calculations!IR60,IS70),IF(IS70="","",Calculations!$D55)),IF(IS70="","",Calculations!IR53))</f>
        <v/>
      </c>
      <c r="IU70" s="508">
        <f>IF($C$5&lt;2011,Calculations!IV143,Calculations!#REF!)</f>
        <v>0</v>
      </c>
      <c r="IV70" s="509"/>
      <c r="IW70" s="76"/>
      <c r="IX70" s="138" t="str">
        <f>IF(IW64=1,IF(IW74="",IF(IW70="",Calculations!IV60,IW70),IF(IW70="","",Calculations!$D55)),IF(IW70="","",Calculations!IV53))</f>
        <v/>
      </c>
    </row>
    <row r="71" spans="1:258" ht="30.2" hidden="1" customHeight="1" x14ac:dyDescent="0.25">
      <c r="E71" s="304"/>
      <c r="F71" s="288"/>
      <c r="G71" s="508">
        <f>IF($C$5&lt;2011,Calculations!H144,Calculations!I144)</f>
        <v>0</v>
      </c>
      <c r="H71" s="509"/>
      <c r="I71" s="78"/>
      <c r="J71" s="137" t="str">
        <f>IF(I63&lt;2011,IF(I71="","",PlseDel),IF(I64=1,IF(I73="",IF(I71="",Calculations!H59,I71),IF(I71="","",Calculations!$D54)),IF(I71="","",Calculations!H53)))</f>
        <v/>
      </c>
      <c r="K71" s="508">
        <f>IF($C$5&lt;2011,Calculations!L144,Calculations!M144)</f>
        <v>0</v>
      </c>
      <c r="L71" s="509"/>
      <c r="M71" s="78"/>
      <c r="N71" s="137" t="str">
        <f>IF(M63&lt;2011,IF(M71="","",PlseDel),IF(M64=1,IF(M73="",IF(M71="",Calculations!#REF!,M71),IF(M71="","",Calculations!$D54)),IF(M71="","",Calculations!#REF!)))</f>
        <v/>
      </c>
      <c r="O71" s="508">
        <f>IF($C$5&lt;2011,Calculations!P144,Calculations!Q144)</f>
        <v>0</v>
      </c>
      <c r="P71" s="509"/>
      <c r="Q71" s="78"/>
      <c r="R71" s="137" t="str">
        <f>IF(Q63&lt;2011,IF(Q71="","",PlseDel),IF(Q64=1,IF(Q73="",IF(Q71="",Calculations!#REF!,Q71),IF(Q71="","",Calculations!$D54)),IF(Q71="","",Calculations!#REF!)))</f>
        <v/>
      </c>
      <c r="S71" s="508">
        <f>IF($C$5&lt;2011,Calculations!T144,Calculations!U144)</f>
        <v>0</v>
      </c>
      <c r="T71" s="509"/>
      <c r="U71" s="78"/>
      <c r="V71" s="137" t="str">
        <f>IF(U63&lt;2011,IF(U71="","",PlseDel),IF(U64=1,IF(U73="",IF(U71="",Calculations!#REF!,U71),IF(U71="","",Calculations!$D54)),IF(U71="","",Calculations!#REF!)))</f>
        <v/>
      </c>
      <c r="W71" s="508">
        <f>IF($C$5&lt;2011,Calculations!X144,Calculations!Y144)</f>
        <v>0</v>
      </c>
      <c r="X71" s="509"/>
      <c r="Y71" s="78"/>
      <c r="Z71" s="137" t="str">
        <f>IF(Y63&lt;2011,IF(Y71="","",PlseDel),IF(Y64=1,IF(Y73="",IF(Y71="",Calculations!#REF!,Y71),IF(Y71="","",Calculations!$D54)),IF(Y71="","",Calculations!#REF!)))</f>
        <v/>
      </c>
      <c r="AA71" s="508">
        <f>IF($C$5&lt;2011,Calculations!AB144,Calculations!AC144)</f>
        <v>0</v>
      </c>
      <c r="AB71" s="509"/>
      <c r="AC71" s="78"/>
      <c r="AD71" s="137" t="str">
        <f>IF(AC63&lt;2011,IF(AC71="","",PlseDel),IF(AC64=1,IF(AC73="",IF(AC71="",Calculations!AB59,AC71),IF(AC71="","",Calculations!$D54)),IF(AC71="","",Calculations!AB53)))</f>
        <v/>
      </c>
      <c r="AE71" s="508">
        <f>IF($C$5&lt;2011,Calculations!AF144,Calculations!AG144)</f>
        <v>0</v>
      </c>
      <c r="AF71" s="509"/>
      <c r="AG71" s="78"/>
      <c r="AH71" s="137" t="str">
        <f>IF(AG63&lt;2011,IF(AG71="","",PlseDel),IF(AG64=1,IF(AG73="",IF(AG71="",Calculations!AF59,AG71),IF(AG71="","",Calculations!$D54)),IF(AG71="","",Calculations!AF53)))</f>
        <v/>
      </c>
      <c r="AI71" s="508">
        <f>IF($C$5&lt;2011,Calculations!AJ144,Calculations!AK144)</f>
        <v>0</v>
      </c>
      <c r="AJ71" s="509"/>
      <c r="AK71" s="78"/>
      <c r="AL71" s="137" t="str">
        <f>IF(AK63&lt;2011,IF(AK71="","",PlseDel),IF(AK64=1,IF(AK73="",IF(AK71="",Calculations!AJ59,AK71),IF(AK71="","",Calculations!$D54)),IF(AK71="","",Calculations!AJ53)))</f>
        <v/>
      </c>
      <c r="AM71" s="508">
        <f>IF($C$5&lt;2011,Calculations!AN144,Calculations!AO144)</f>
        <v>0</v>
      </c>
      <c r="AN71" s="509"/>
      <c r="AO71" s="78"/>
      <c r="AP71" s="137" t="str">
        <f>IF(AO63&lt;2011,IF(AO71="","",PlseDel),IF(AO64=1,IF(AO73="",IF(AO71="",Calculations!AN59,AO71),IF(AO71="","",Calculations!$D54)),IF(AO71="","",Calculations!AN53)))</f>
        <v/>
      </c>
      <c r="AQ71" s="508">
        <f>IF($C$5&lt;2011,Calculations!AR144,Calculations!AS144)</f>
        <v>0</v>
      </c>
      <c r="AR71" s="509"/>
      <c r="AS71" s="78"/>
      <c r="AT71" s="137" t="str">
        <f>IF(AS63&lt;2011,IF(AS71="","",PlseDel),IF(AS64=1,IF(AS73="",IF(AS71="",Calculations!AR59,AS71),IF(AS71="","",Calculations!$D54)),IF(AS71="","",Calculations!AR53)))</f>
        <v/>
      </c>
      <c r="AU71" s="508">
        <f>IF($C$5&lt;2011,Calculations!AV144,Calculations!AW144)</f>
        <v>0</v>
      </c>
      <c r="AV71" s="509"/>
      <c r="AW71" s="78"/>
      <c r="AX71" s="137" t="str">
        <f>IF(AW63&lt;2011,IF(AW71="","",PlseDel),IF(AW64=1,IF(AW73="",IF(AW71="",Calculations!AV59,AW71),IF(AW71="","",Calculations!$D54)),IF(AW71="","",Calculations!AV53)))</f>
        <v/>
      </c>
      <c r="AY71" s="508">
        <f>IF($C$5&lt;2011,Calculations!AZ144,Calculations!BA144)</f>
        <v>0</v>
      </c>
      <c r="AZ71" s="509"/>
      <c r="BA71" s="78"/>
      <c r="BB71" s="137" t="str">
        <f>IF(BA63&lt;2011,IF(BA71="","",PlseDel),IF(BA64=1,IF(BA73="",IF(BA71="",Calculations!AZ59,BA71),IF(BA71="","",Calculations!$D54)),IF(BA71="","",Calculations!AZ53)))</f>
        <v/>
      </c>
      <c r="BC71" s="508">
        <f>IF($C$5&lt;2011,Calculations!BD144,Calculations!BE144)</f>
        <v>0</v>
      </c>
      <c r="BD71" s="509"/>
      <c r="BE71" s="78"/>
      <c r="BF71" s="137" t="str">
        <f>IF(BE63&lt;2011,IF(BE71="","",PlseDel),IF(BE64=1,IF(BE73="",IF(BE71="",Calculations!BD59,BE71),IF(BE71="","",Calculations!$D54)),IF(BE71="","",Calculations!BD53)))</f>
        <v/>
      </c>
      <c r="BG71" s="508">
        <f>IF($C$5&lt;2011,Calculations!BH144,Calculations!BI144)</f>
        <v>0</v>
      </c>
      <c r="BH71" s="509"/>
      <c r="BI71" s="78"/>
      <c r="BJ71" s="137" t="str">
        <f>IF(BI63&lt;2011,IF(BI71="","",PlseDel),IF(BI64=1,IF(BI73="",IF(BI71="",Calculations!BH59,BI71),IF(BI71="","",Calculations!$D54)),IF(BI71="","",Calculations!BH53)))</f>
        <v/>
      </c>
      <c r="BK71" s="508">
        <f>IF($C$5&lt;2011,Calculations!BL144,Calculations!BM144)</f>
        <v>0</v>
      </c>
      <c r="BL71" s="509"/>
      <c r="BM71" s="78"/>
      <c r="BN71" s="137" t="str">
        <f>IF(BM63&lt;2011,IF(BM71="","",PlseDel),IF(BM64=1,IF(BM73="",IF(BM71="",Calculations!BL59,BM71),IF(BM71="","",Calculations!$D54)),IF(BM71="","",Calculations!BL53)))</f>
        <v/>
      </c>
      <c r="BO71" s="508">
        <f>IF($C$5&lt;2011,Calculations!BP144,Calculations!BQ144)</f>
        <v>0</v>
      </c>
      <c r="BP71" s="509"/>
      <c r="BQ71" s="78"/>
      <c r="BR71" s="137" t="str">
        <f>IF(BQ63&lt;2011,IF(BQ71="","",PlseDel),IF(BQ64=1,IF(BQ73="",IF(BQ71="",Calculations!BP59,BQ71),IF(BQ71="","",Calculations!$D54)),IF(BQ71="","",Calculations!BP53)))</f>
        <v/>
      </c>
      <c r="BS71" s="508">
        <f>IF($C$5&lt;2011,Calculations!BT144,Calculations!BU144)</f>
        <v>0</v>
      </c>
      <c r="BT71" s="509"/>
      <c r="BU71" s="78"/>
      <c r="BV71" s="137" t="str">
        <f>IF(BU63&lt;2011,IF(BU71="","",PlseDel),IF(BU64=1,IF(BU73="",IF(BU71="",Calculations!BT59,BU71),IF(BU71="","",Calculations!$D54)),IF(BU71="","",Calculations!BT53)))</f>
        <v/>
      </c>
      <c r="BW71" s="508">
        <f>IF($C$5&lt;2011,Calculations!BX144,Calculations!BY144)</f>
        <v>0</v>
      </c>
      <c r="BX71" s="509"/>
      <c r="BY71" s="78"/>
      <c r="BZ71" s="137" t="str">
        <f>IF(BY63&lt;2011,IF(BY71="","",PlseDel),IF(BY64=1,IF(BY73="",IF(BY71="",Calculations!BX59,BY71),IF(BY71="","",Calculations!$D54)),IF(BY71="","",Calculations!BX53)))</f>
        <v/>
      </c>
      <c r="CA71" s="508">
        <f>IF($C$5&lt;2011,Calculations!CB144,Calculations!CC144)</f>
        <v>0</v>
      </c>
      <c r="CB71" s="509"/>
      <c r="CC71" s="78"/>
      <c r="CD71" s="137" t="str">
        <f>IF(CC63&lt;2011,IF(CC71="","",PlseDel),IF(CC64=1,IF(CC73="",IF(CC71="",Calculations!CB59,CC71),IF(CC71="","",Calculations!$D54)),IF(CC71="","",Calculations!CB53)))</f>
        <v/>
      </c>
      <c r="CE71" s="508">
        <f>IF($C$5&lt;2011,Calculations!CF144,Calculations!CG144)</f>
        <v>0</v>
      </c>
      <c r="CF71" s="509"/>
      <c r="CG71" s="78"/>
      <c r="CH71" s="137" t="str">
        <f>IF(CG63&lt;2011,IF(CG71="","",PlseDel),IF(CG64=1,IF(CG73="",IF(CG71="",Calculations!CF59,CG71),IF(CG71="","",Calculations!$D54)),IF(CG71="","",Calculations!CF53)))</f>
        <v/>
      </c>
      <c r="CI71" s="508">
        <f>IF($C$5&lt;2011,Calculations!CJ144,Calculations!CK144)</f>
        <v>0</v>
      </c>
      <c r="CJ71" s="509"/>
      <c r="CK71" s="78"/>
      <c r="CL71" s="137" t="str">
        <f>IF(CK63&lt;2011,IF(CK71="","",PlseDel),IF(CK64=1,IF(CK73="",IF(CK71="",Calculations!CJ59,CK71),IF(CK71="","",Calculations!$D54)),IF(CK71="","",Calculations!CJ53)))</f>
        <v/>
      </c>
      <c r="CM71" s="508">
        <f>IF($C$5&lt;2011,Calculations!CN144,Calculations!CO144)</f>
        <v>0</v>
      </c>
      <c r="CN71" s="509"/>
      <c r="CO71" s="78"/>
      <c r="CP71" s="137" t="str">
        <f>IF(CO63&lt;2011,IF(CO71="","",PlseDel),IF(CO64=1,IF(CO73="",IF(CO71="",Calculations!CN59,CO71),IF(CO71="","",Calculations!$D54)),IF(CO71="","",Calculations!CN53)))</f>
        <v/>
      </c>
      <c r="CQ71" s="508">
        <f>IF($C$5&lt;2011,Calculations!CR144,Calculations!CS144)</f>
        <v>0</v>
      </c>
      <c r="CR71" s="509"/>
      <c r="CS71" s="78"/>
      <c r="CT71" s="137" t="str">
        <f>IF(CS63&lt;2011,IF(CS71="","",PlseDel),IF(CS64=1,IF(CS73="",IF(CS71="",Calculations!CR59,CS71),IF(CS71="","",Calculations!$D54)),IF(CS71="","",Calculations!CR53)))</f>
        <v/>
      </c>
      <c r="CU71" s="508">
        <f>IF($C$5&lt;2011,Calculations!CV144,Calculations!CW144)</f>
        <v>0</v>
      </c>
      <c r="CV71" s="509"/>
      <c r="CW71" s="78"/>
      <c r="CX71" s="137" t="str">
        <f>IF(CW63&lt;2011,IF(CW71="","",PlseDel),IF(CW64=1,IF(CW73="",IF(CW71="",Calculations!CV59,CW71),IF(CW71="","",Calculations!$D54)),IF(CW71="","",Calculations!CV53)))</f>
        <v/>
      </c>
      <c r="CY71" s="508">
        <f>IF($C$5&lt;2011,Calculations!CZ144,Calculations!DA144)</f>
        <v>0</v>
      </c>
      <c r="CZ71" s="509"/>
      <c r="DA71" s="78"/>
      <c r="DB71" s="137" t="str">
        <f>IF(DA63&lt;2011,IF(DA71="","",PlseDel),IF(DA64=1,IF(DA73="",IF(DA71="",Calculations!CZ59,DA71),IF(DA71="","",Calculations!$D54)),IF(DA71="","",Calculations!CZ53)))</f>
        <v/>
      </c>
      <c r="DC71" s="508">
        <f>IF($C$5&lt;2011,Calculations!DD144,Calculations!DE144)</f>
        <v>0</v>
      </c>
      <c r="DD71" s="509"/>
      <c r="DE71" s="78"/>
      <c r="DF71" s="137" t="str">
        <f>IF(DE63&lt;2011,IF(DE71="","",PlseDel),IF(DE64=1,IF(DE73="",IF(DE71="",Calculations!DD59,DE71),IF(DE71="","",Calculations!$D54)),IF(DE71="","",Calculations!DD53)))</f>
        <v/>
      </c>
      <c r="DG71" s="508">
        <f>IF($C$5&lt;2011,Calculations!DH144,Calculations!DI144)</f>
        <v>0</v>
      </c>
      <c r="DH71" s="509"/>
      <c r="DI71" s="78"/>
      <c r="DJ71" s="137" t="str">
        <f>IF(DI63&lt;2011,IF(DI71="","",PlseDel),IF(DI64=1,IF(DI73="",IF(DI71="",Calculations!DH59,DI71),IF(DI71="","",Calculations!$D54)),IF(DI71="","",Calculations!DH53)))</f>
        <v/>
      </c>
      <c r="DK71" s="508">
        <f>IF($C$5&lt;2011,Calculations!DL144,Calculations!DM144)</f>
        <v>0</v>
      </c>
      <c r="DL71" s="509"/>
      <c r="DM71" s="78"/>
      <c r="DN71" s="137" t="str">
        <f>IF(DM63&lt;2011,IF(DM71="","",PlseDel),IF(DM64=1,IF(DM73="",IF(DM71="",Calculations!DL59,DM71),IF(DM71="","",Calculations!$D54)),IF(DM71="","",Calculations!DL53)))</f>
        <v/>
      </c>
      <c r="DO71" s="508">
        <f>IF($C$5&lt;2011,Calculations!DP144,Calculations!DQ144)</f>
        <v>0</v>
      </c>
      <c r="DP71" s="509"/>
      <c r="DQ71" s="78"/>
      <c r="DR71" s="137" t="str">
        <f>IF(DQ63&lt;2011,IF(DQ71="","",PlseDel),IF(DQ64=1,IF(DQ73="",IF(DQ71="",Calculations!DP59,DQ71),IF(DQ71="","",Calculations!$D54)),IF(DQ71="","",Calculations!DP53)))</f>
        <v/>
      </c>
      <c r="DS71" s="508">
        <f>IF($C$5&lt;2011,Calculations!DT144,Calculations!DU144)</f>
        <v>0</v>
      </c>
      <c r="DT71" s="509"/>
      <c r="DU71" s="78"/>
      <c r="DV71" s="137" t="str">
        <f>IF(DU63&lt;2011,IF(DU71="","",PlseDel),IF(DU64=1,IF(DU73="",IF(DU71="",Calculations!DT59,DU71),IF(DU71="","",Calculations!$D54)),IF(DU71="","",Calculations!DT53)))</f>
        <v/>
      </c>
      <c r="DW71" s="508">
        <f>IF($C$5&lt;2011,Calculations!DX144,Calculations!DY144)</f>
        <v>0</v>
      </c>
      <c r="DX71" s="509"/>
      <c r="DY71" s="78"/>
      <c r="DZ71" s="137" t="str">
        <f>IF(DY63&lt;2011,IF(DY71="","",PlseDel),IF(DY64=1,IF(DY73="",IF(DY71="",Calculations!DX59,DY71),IF(DY71="","",Calculations!$D54)),IF(DY71="","",Calculations!DX53)))</f>
        <v/>
      </c>
      <c r="EA71" s="508">
        <f>IF($C$5&lt;2011,Calculations!EB144,Calculations!EC144)</f>
        <v>0</v>
      </c>
      <c r="EB71" s="509"/>
      <c r="EC71" s="78"/>
      <c r="ED71" s="137" t="str">
        <f>IF(EC63&lt;2011,IF(EC71="","",PlseDel),IF(EC64=1,IF(EC73="",IF(EC71="",Calculations!EB59,EC71),IF(EC71="","",Calculations!$D54)),IF(EC71="","",Calculations!EB53)))</f>
        <v/>
      </c>
      <c r="EE71" s="508">
        <f>IF($C$5&lt;2011,Calculations!EF144,Calculations!EG144)</f>
        <v>0</v>
      </c>
      <c r="EF71" s="509"/>
      <c r="EG71" s="78"/>
      <c r="EH71" s="137" t="str">
        <f>IF(EG63&lt;2011,IF(EG71="","",PlseDel),IF(EG64=1,IF(EG73="",IF(EG71="",Calculations!EF59,EG71),IF(EG71="","",Calculations!$D54)),IF(EG71="","",Calculations!EF53)))</f>
        <v/>
      </c>
      <c r="EI71" s="508">
        <f>IF($C$5&lt;2011,Calculations!EJ144,Calculations!EK144)</f>
        <v>0</v>
      </c>
      <c r="EJ71" s="509"/>
      <c r="EK71" s="78"/>
      <c r="EL71" s="137" t="str">
        <f>IF(EK63&lt;2011,IF(EK71="","",PlseDel),IF(EK64=1,IF(EK73="",IF(EK71="",Calculations!EJ59,EK71),IF(EK71="","",Calculations!$D54)),IF(EK71="","",Calculations!EJ53)))</f>
        <v/>
      </c>
      <c r="EM71" s="508">
        <f>IF($C$5&lt;2011,Calculations!EN144,Calculations!EO144)</f>
        <v>0</v>
      </c>
      <c r="EN71" s="509"/>
      <c r="EO71" s="78"/>
      <c r="EP71" s="137" t="str">
        <f>IF(EO63&lt;2011,IF(EO71="","",PlseDel),IF(EO64=1,IF(EO73="",IF(EO71="",Calculations!EN59,EO71),IF(EO71="","",Calculations!$D54)),IF(EO71="","",Calculations!EN53)))</f>
        <v/>
      </c>
      <c r="EQ71" s="508">
        <f>IF($C$5&lt;2011,Calculations!ER144,Calculations!ES144)</f>
        <v>0</v>
      </c>
      <c r="ER71" s="509"/>
      <c r="ES71" s="78"/>
      <c r="ET71" s="137" t="str">
        <f>IF(ES63&lt;2011,IF(ES71="","",PlseDel),IF(ES64=1,IF(ES73="",IF(ES71="",Calculations!ER59,ES71),IF(ES71="","",Calculations!$D54)),IF(ES71="","",Calculations!ER53)))</f>
        <v/>
      </c>
      <c r="EU71" s="508">
        <f>IF($C$5&lt;2011,Calculations!EV144,Calculations!EW144)</f>
        <v>0</v>
      </c>
      <c r="EV71" s="509"/>
      <c r="EW71" s="78"/>
      <c r="EX71" s="137" t="str">
        <f>IF(EW63&lt;2011,IF(EW71="","",PlseDel),IF(EW64=1,IF(EW73="",IF(EW71="",Calculations!EV59,EW71),IF(EW71="","",Calculations!$D54)),IF(EW71="","",Calculations!EV53)))</f>
        <v/>
      </c>
      <c r="EY71" s="508">
        <f>IF($C$5&lt;2011,Calculations!EZ144,Calculations!FA144)</f>
        <v>0</v>
      </c>
      <c r="EZ71" s="509"/>
      <c r="FA71" s="78"/>
      <c r="FB71" s="137" t="str">
        <f>IF(FA63&lt;2011,IF(FA71="","",PlseDel),IF(FA64=1,IF(FA73="",IF(FA71="",Calculations!EZ59,FA71),IF(FA71="","",Calculations!$D54)),IF(FA71="","",Calculations!EZ53)))</f>
        <v/>
      </c>
      <c r="FC71" s="508">
        <f>IF($C$5&lt;2011,Calculations!FD144,Calculations!FE144)</f>
        <v>0</v>
      </c>
      <c r="FD71" s="509"/>
      <c r="FE71" s="78"/>
      <c r="FF71" s="137" t="str">
        <f>IF(FE63&lt;2011,IF(FE71="","",PlseDel),IF(FE64=1,IF(FE73="",IF(FE71="",Calculations!FD59,FE71),IF(FE71="","",Calculations!$D54)),IF(FE71="","",Calculations!FD53)))</f>
        <v/>
      </c>
      <c r="FG71" s="508">
        <f>IF($C$5&lt;2011,Calculations!FH144,Calculations!FI144)</f>
        <v>0</v>
      </c>
      <c r="FH71" s="509"/>
      <c r="FI71" s="78"/>
      <c r="FJ71" s="137" t="str">
        <f>IF(FI63&lt;2011,IF(FI71="","",PlseDel),IF(FI64=1,IF(FI73="",IF(FI71="",Calculations!FH59,FI71),IF(FI71="","",Calculations!$D54)),IF(FI71="","",Calculations!FH53)))</f>
        <v/>
      </c>
      <c r="FK71" s="508">
        <f>IF($C$5&lt;2011,Calculations!FL144,Calculations!FM144)</f>
        <v>0</v>
      </c>
      <c r="FL71" s="509"/>
      <c r="FM71" s="78"/>
      <c r="FN71" s="137" t="str">
        <f>IF(FM63&lt;2011,IF(FM71="","",PlseDel),IF(FM64=1,IF(FM73="",IF(FM71="",Calculations!FL59,FM71),IF(FM71="","",Calculations!$D54)),IF(FM71="","",Calculations!FL53)))</f>
        <v/>
      </c>
      <c r="FO71" s="508">
        <f>IF($C$5&lt;2011,Calculations!FP144,Calculations!FQ144)</f>
        <v>0</v>
      </c>
      <c r="FP71" s="509"/>
      <c r="FQ71" s="78"/>
      <c r="FR71" s="137" t="str">
        <f>IF(FQ63&lt;2011,IF(FQ71="","",PlseDel),IF(FQ64=1,IF(FQ73="",IF(FQ71="",Calculations!FP59,FQ71),IF(FQ71="","",Calculations!$D54)),IF(FQ71="","",Calculations!FP53)))</f>
        <v/>
      </c>
      <c r="FS71" s="508">
        <f>IF($C$5&lt;2011,Calculations!FT144,Calculations!FU144)</f>
        <v>0</v>
      </c>
      <c r="FT71" s="509"/>
      <c r="FU71" s="78"/>
      <c r="FV71" s="137" t="str">
        <f>IF(FU63&lt;2011,IF(FU71="","",PlseDel),IF(FU64=1,IF(FU73="",IF(FU71="",Calculations!FT59,FU71),IF(FU71="","",Calculations!$D54)),IF(FU71="","",Calculations!FT53)))</f>
        <v/>
      </c>
      <c r="FW71" s="508">
        <f>IF($C$5&lt;2011,Calculations!FX144,Calculations!FY144)</f>
        <v>0</v>
      </c>
      <c r="FX71" s="509"/>
      <c r="FY71" s="78"/>
      <c r="FZ71" s="137" t="str">
        <f>IF(FY63&lt;2011,IF(FY71="","",PlseDel),IF(FY64=1,IF(FY73="",IF(FY71="",Calculations!FX59,FY71),IF(FY71="","",Calculations!$D54)),IF(FY71="","",Calculations!FX53)))</f>
        <v/>
      </c>
      <c r="GA71" s="508">
        <f>IF($C$5&lt;2011,Calculations!GB144,Calculations!GC144)</f>
        <v>0</v>
      </c>
      <c r="GB71" s="509"/>
      <c r="GC71" s="78"/>
      <c r="GD71" s="137" t="str">
        <f>IF(GC63&lt;2011,IF(GC71="","",PlseDel),IF(GC64=1,IF(GC73="",IF(GC71="",Calculations!GB59,GC71),IF(GC71="","",Calculations!$D54)),IF(GC71="","",Calculations!GB53)))</f>
        <v/>
      </c>
      <c r="GE71" s="508">
        <f>IF($C$5&lt;2011,Calculations!GF144,Calculations!GG144)</f>
        <v>0</v>
      </c>
      <c r="GF71" s="509"/>
      <c r="GG71" s="78"/>
      <c r="GH71" s="137" t="str">
        <f>IF(GG63&lt;2011,IF(GG71="","",PlseDel),IF(GG64=1,IF(GG73="",IF(GG71="",Calculations!GF59,GG71),IF(GG71="","",Calculations!$D54)),IF(GG71="","",Calculations!GF53)))</f>
        <v/>
      </c>
      <c r="GI71" s="508">
        <f>IF($C$5&lt;2011,Calculations!GJ144,Calculations!GK144)</f>
        <v>0</v>
      </c>
      <c r="GJ71" s="509"/>
      <c r="GK71" s="78"/>
      <c r="GL71" s="137" t="str">
        <f>IF(GK63&lt;2011,IF(GK71="","",PlseDel),IF(GK64=1,IF(GK73="",IF(GK71="",Calculations!GJ59,GK71),IF(GK71="","",Calculations!$D54)),IF(GK71="","",Calculations!GJ53)))</f>
        <v/>
      </c>
      <c r="GM71" s="508">
        <f>IF($C$5&lt;2011,Calculations!GN144,Calculations!GO144)</f>
        <v>0</v>
      </c>
      <c r="GN71" s="509"/>
      <c r="GO71" s="78"/>
      <c r="GP71" s="137" t="str">
        <f>IF(GO63&lt;2011,IF(GO71="","",PlseDel),IF(GO64=1,IF(GO73="",IF(GO71="",Calculations!GN59,GO71),IF(GO71="","",Calculations!$D54)),IF(GO71="","",Calculations!GN53)))</f>
        <v/>
      </c>
      <c r="GQ71" s="508">
        <f>IF($C$5&lt;2011,Calculations!GR144,Calculations!GS144)</f>
        <v>0</v>
      </c>
      <c r="GR71" s="509"/>
      <c r="GS71" s="78"/>
      <c r="GT71" s="137" t="str">
        <f>IF(GS63&lt;2011,IF(GS71="","",PlseDel),IF(GS64=1,IF(GS73="",IF(GS71="",Calculations!GR59,GS71),IF(GS71="","",Calculations!$D54)),IF(GS71="","",Calculations!GR53)))</f>
        <v/>
      </c>
      <c r="GU71" s="508">
        <f>IF($C$5&lt;2011,Calculations!GV144,Calculations!GW144)</f>
        <v>0</v>
      </c>
      <c r="GV71" s="509"/>
      <c r="GW71" s="78"/>
      <c r="GX71" s="137" t="str">
        <f>IF(GW63&lt;2011,IF(GW71="","",PlseDel),IF(GW64=1,IF(GW73="",IF(GW71="",Calculations!GV59,GW71),IF(GW71="","",Calculations!$D54)),IF(GW71="","",Calculations!GV53)))</f>
        <v/>
      </c>
      <c r="GY71" s="508">
        <f>IF($C$5&lt;2011,Calculations!GZ144,Calculations!HA144)</f>
        <v>0</v>
      </c>
      <c r="GZ71" s="509"/>
      <c r="HA71" s="78"/>
      <c r="HB71" s="137" t="str">
        <f>IF(HA63&lt;2011,IF(HA71="","",PlseDel),IF(HA64=1,IF(HA73="",IF(HA71="",Calculations!GZ59,HA71),IF(HA71="","",Calculations!$D54)),IF(HA71="","",Calculations!GZ53)))</f>
        <v/>
      </c>
      <c r="HC71" s="508">
        <f>IF($C$5&lt;2011,Calculations!HD144,Calculations!HE144)</f>
        <v>0</v>
      </c>
      <c r="HD71" s="509"/>
      <c r="HE71" s="78"/>
      <c r="HF71" s="137" t="str">
        <f>IF(HE63&lt;2011,IF(HE71="","",PlseDel),IF(HE64=1,IF(HE73="",IF(HE71="",Calculations!HD59,HE71),IF(HE71="","",Calculations!$D54)),IF(HE71="","",Calculations!HD53)))</f>
        <v/>
      </c>
      <c r="HG71" s="508">
        <f>IF($C$5&lt;2011,Calculations!HH144,Calculations!HI144)</f>
        <v>0</v>
      </c>
      <c r="HH71" s="509"/>
      <c r="HI71" s="78"/>
      <c r="HJ71" s="137" t="str">
        <f>IF(HI63&lt;2011,IF(HI71="","",PlseDel),IF(HI64=1,IF(HI73="",IF(HI71="",Calculations!HH59,HI71),IF(HI71="","",Calculations!$D54)),IF(HI71="","",Calculations!HH53)))</f>
        <v/>
      </c>
      <c r="HK71" s="508">
        <f>IF($C$5&lt;2011,Calculations!HL144,Calculations!HM144)</f>
        <v>0</v>
      </c>
      <c r="HL71" s="509"/>
      <c r="HM71" s="78"/>
      <c r="HN71" s="137" t="str">
        <f>IF(HM63&lt;2011,IF(HM71="","",PlseDel),IF(HM64=1,IF(HM73="",IF(HM71="",Calculations!HL59,HM71),IF(HM71="","",Calculations!$D54)),IF(HM71="","",Calculations!HL53)))</f>
        <v/>
      </c>
      <c r="HO71" s="508">
        <f>IF($C$5&lt;2011,Calculations!HP144,Calculations!HQ144)</f>
        <v>0</v>
      </c>
      <c r="HP71" s="509"/>
      <c r="HQ71" s="78"/>
      <c r="HR71" s="137" t="str">
        <f>IF(HQ63&lt;2011,IF(HQ71="","",PlseDel),IF(HQ64=1,IF(HQ73="",IF(HQ71="",Calculations!HP59,HQ71),IF(HQ71="","",Calculations!$D54)),IF(HQ71="","",Calculations!HP53)))</f>
        <v/>
      </c>
      <c r="HS71" s="508">
        <f>IF($C$5&lt;2011,Calculations!HT144,Calculations!HU144)</f>
        <v>0</v>
      </c>
      <c r="HT71" s="509"/>
      <c r="HU71" s="78"/>
      <c r="HV71" s="137" t="str">
        <f>IF(HU63&lt;2011,IF(HU71="","",PlseDel),IF(HU64=1,IF(HU73="",IF(HU71="",Calculations!HT59,HU71),IF(HU71="","",Calculations!$D54)),IF(HU71="","",Calculations!HT53)))</f>
        <v/>
      </c>
      <c r="HW71" s="508">
        <f>IF($C$5&lt;2011,Calculations!HX144,Calculations!HY144)</f>
        <v>0</v>
      </c>
      <c r="HX71" s="509"/>
      <c r="HY71" s="78"/>
      <c r="HZ71" s="137" t="str">
        <f>IF(HY63&lt;2011,IF(HY71="","",PlseDel),IF(HY64=1,IF(HY73="",IF(HY71="",Calculations!HX59,HY71),IF(HY71="","",Calculations!$D54)),IF(HY71="","",Calculations!HX53)))</f>
        <v/>
      </c>
      <c r="IA71" s="508">
        <f>IF($C$5&lt;2011,Calculations!IB144,Calculations!IC144)</f>
        <v>0</v>
      </c>
      <c r="IB71" s="509"/>
      <c r="IC71" s="78"/>
      <c r="ID71" s="137" t="str">
        <f>IF(IC63&lt;2011,IF(IC71="","",PlseDel),IF(IC64=1,IF(IC73="",IF(IC71="",Calculations!IB59,IC71),IF(IC71="","",Calculations!$D54)),IF(IC71="","",Calculations!IB53)))</f>
        <v/>
      </c>
      <c r="IE71" s="508">
        <f>IF($C$5&lt;2011,Calculations!IF144,Calculations!IG144)</f>
        <v>0</v>
      </c>
      <c r="IF71" s="509"/>
      <c r="IG71" s="78"/>
      <c r="IH71" s="137" t="str">
        <f>IF(IG63&lt;2011,IF(IG71="","",PlseDel),IF(IG64=1,IF(IG73="",IF(IG71="",Calculations!IF59,IG71),IF(IG71="","",Calculations!$D54)),IF(IG71="","",Calculations!IF53)))</f>
        <v/>
      </c>
      <c r="II71" s="508">
        <f>IF($C$5&lt;2011,Calculations!IJ144,Calculations!IK144)</f>
        <v>0</v>
      </c>
      <c r="IJ71" s="509"/>
      <c r="IK71" s="78"/>
      <c r="IL71" s="137" t="str">
        <f>IF(IK63&lt;2011,IF(IK71="","",PlseDel),IF(IK64=1,IF(IK73="",IF(IK71="",Calculations!IJ59,IK71),IF(IK71="","",Calculations!$D54)),IF(IK71="","",Calculations!IJ53)))</f>
        <v/>
      </c>
      <c r="IM71" s="508">
        <f>IF($C$5&lt;2011,Calculations!IN144,Calculations!IO144)</f>
        <v>0</v>
      </c>
      <c r="IN71" s="509"/>
      <c r="IO71" s="78"/>
      <c r="IP71" s="137" t="str">
        <f>IF(IO63&lt;2011,IF(IO71="","",PlseDel),IF(IO64=1,IF(IO73="",IF(IO71="",Calculations!IN59,IO71),IF(IO71="","",Calculations!$D54)),IF(IO71="","",Calculations!IN53)))</f>
        <v/>
      </c>
      <c r="IQ71" s="508">
        <f>IF($C$5&lt;2011,Calculations!IR144,Calculations!IS144)</f>
        <v>0</v>
      </c>
      <c r="IR71" s="509"/>
      <c r="IS71" s="78"/>
      <c r="IT71" s="137" t="str">
        <f>IF(IS63&lt;2011,IF(IS71="","",PlseDel),IF(IS64=1,IF(IS73="",IF(IS71="",Calculations!IR59,IS71),IF(IS71="","",Calculations!$D54)),IF(IS71="","",Calculations!IR53)))</f>
        <v/>
      </c>
      <c r="IU71" s="508">
        <f>IF($C$5&lt;2011,Calculations!IV144,Calculations!#REF!)</f>
        <v>0</v>
      </c>
      <c r="IV71" s="509"/>
      <c r="IW71" s="78"/>
      <c r="IX71" s="137" t="str">
        <f>IF(IW63&lt;2011,IF(IW71="","",PlseDel),IF(IW64=1,IF(IW73="",IF(IW71="",Calculations!IV59,IW71),IF(IW71="","",Calculations!$D54)),IF(IW71="","",Calculations!IV53)))</f>
        <v/>
      </c>
    </row>
    <row r="72" spans="1:258" ht="30.2" hidden="1" customHeight="1" x14ac:dyDescent="0.25">
      <c r="E72" s="306"/>
      <c r="F72" s="289"/>
      <c r="G72" s="508">
        <f>IF($C$5&lt;2011,Calculations!H145,Calculations!I145)</f>
        <v>0</v>
      </c>
      <c r="H72" s="509"/>
      <c r="I72" s="79"/>
      <c r="J72" s="138">
        <f>IF(I64=1,IF(I74="",IF(I72="",Calculations!H60,I72),IF(I72="","",Calculations!$D55)),IF(I72="","",Calculations!H53))</f>
        <v>0</v>
      </c>
      <c r="K72" s="508">
        <f>IF($C$5&lt;2011,Calculations!L145,Calculations!M145)</f>
        <v>0</v>
      </c>
      <c r="L72" s="509"/>
      <c r="M72" s="79"/>
      <c r="N72" s="138" t="str">
        <f>IF(M64=1,IF(M74="",IF(M72="",Calculations!#REF!,M72),IF(M72="","",Calculations!$D55)),IF(M72="","",Calculations!#REF!))</f>
        <v/>
      </c>
      <c r="O72" s="508">
        <f>IF($C$5&lt;2011,Calculations!P145,Calculations!Q145)</f>
        <v>0</v>
      </c>
      <c r="P72" s="509"/>
      <c r="Q72" s="79"/>
      <c r="R72" s="138" t="str">
        <f>IF(Q64=1,IF(Q74="",IF(Q72="",Calculations!#REF!,Q72),IF(Q72="","",Calculations!$D55)),IF(Q72="","",Calculations!#REF!))</f>
        <v/>
      </c>
      <c r="S72" s="508">
        <f>IF($C$5&lt;2011,Calculations!T145,Calculations!U145)</f>
        <v>0</v>
      </c>
      <c r="T72" s="509"/>
      <c r="U72" s="79"/>
      <c r="V72" s="138" t="str">
        <f>IF(U64=1,IF(U74="",IF(U72="",Calculations!#REF!,U72),IF(U72="","",Calculations!$D55)),IF(U72="","",Calculations!#REF!))</f>
        <v/>
      </c>
      <c r="W72" s="508">
        <f>IF($C$5&lt;2011,Calculations!X145,Calculations!Y145)</f>
        <v>0</v>
      </c>
      <c r="X72" s="509"/>
      <c r="Y72" s="79"/>
      <c r="Z72" s="138" t="str">
        <f>IF(Y64=1,IF(Y74="",IF(Y72="",Calculations!#REF!,Y72),IF(Y72="","",Calculations!$D55)),IF(Y72="","",Calculations!#REF!))</f>
        <v/>
      </c>
      <c r="AA72" s="508">
        <f>IF($C$5&lt;2011,Calculations!AB145,Calculations!AC145)</f>
        <v>0</v>
      </c>
      <c r="AB72" s="509"/>
      <c r="AC72" s="79"/>
      <c r="AD72" s="138" t="str">
        <f>IF(AC64=1,IF(AC74="",IF(AC72="",Calculations!AB60,AC72),IF(AC72="","",Calculations!$D55)),IF(AC72="","",Calculations!AB53))</f>
        <v/>
      </c>
      <c r="AE72" s="508">
        <f>IF($C$5&lt;2011,Calculations!AF145,Calculations!AG145)</f>
        <v>0</v>
      </c>
      <c r="AF72" s="509"/>
      <c r="AG72" s="79"/>
      <c r="AH72" s="138" t="str">
        <f>IF(AG64=1,IF(AG74="",IF(AG72="",Calculations!AF60,AG72),IF(AG72="","",Calculations!$D55)),IF(AG72="","",Calculations!AF53))</f>
        <v/>
      </c>
      <c r="AI72" s="508">
        <f>IF($C$5&lt;2011,Calculations!AJ145,Calculations!AK145)</f>
        <v>0</v>
      </c>
      <c r="AJ72" s="509"/>
      <c r="AK72" s="79"/>
      <c r="AL72" s="138" t="str">
        <f>IF(AK64=1,IF(AK74="",IF(AK72="",Calculations!AJ60,AK72),IF(AK72="","",Calculations!$D55)),IF(AK72="","",Calculations!AJ53))</f>
        <v/>
      </c>
      <c r="AM72" s="508">
        <f>IF($C$5&lt;2011,Calculations!AN145,Calculations!AO145)</f>
        <v>0</v>
      </c>
      <c r="AN72" s="509"/>
      <c r="AO72" s="79"/>
      <c r="AP72" s="138" t="str">
        <f>IF(AO64=1,IF(AO74="",IF(AO72="",Calculations!AN60,AO72),IF(AO72="","",Calculations!$D55)),IF(AO72="","",Calculations!AN53))</f>
        <v/>
      </c>
      <c r="AQ72" s="508">
        <f>IF($C$5&lt;2011,Calculations!AR145,Calculations!AS145)</f>
        <v>0</v>
      </c>
      <c r="AR72" s="509"/>
      <c r="AS72" s="79"/>
      <c r="AT72" s="138" t="str">
        <f>IF(AS64=1,IF(AS74="",IF(AS72="",Calculations!AR60,AS72),IF(AS72="","",Calculations!$D55)),IF(AS72="","",Calculations!AR53))</f>
        <v/>
      </c>
      <c r="AU72" s="508">
        <f>IF($C$5&lt;2011,Calculations!AV145,Calculations!AW145)</f>
        <v>0</v>
      </c>
      <c r="AV72" s="509"/>
      <c r="AW72" s="79"/>
      <c r="AX72" s="138" t="str">
        <f>IF(AW64=1,IF(AW74="",IF(AW72="",Calculations!AV60,AW72),IF(AW72="","",Calculations!$D55)),IF(AW72="","",Calculations!AV53))</f>
        <v/>
      </c>
      <c r="AY72" s="508">
        <f>IF($C$5&lt;2011,Calculations!AZ145,Calculations!BA145)</f>
        <v>0</v>
      </c>
      <c r="AZ72" s="509"/>
      <c r="BA72" s="79"/>
      <c r="BB72" s="138" t="str">
        <f>IF(BA64=1,IF(BA74="",IF(BA72="",Calculations!AZ60,BA72),IF(BA72="","",Calculations!$D55)),IF(BA72="","",Calculations!AZ53))</f>
        <v/>
      </c>
      <c r="BC72" s="508">
        <f>IF($C$5&lt;2011,Calculations!BD145,Calculations!BE145)</f>
        <v>0</v>
      </c>
      <c r="BD72" s="509"/>
      <c r="BE72" s="79"/>
      <c r="BF72" s="138" t="str">
        <f>IF(BE64=1,IF(BE74="",IF(BE72="",Calculations!BD60,BE72),IF(BE72="","",Calculations!$D55)),IF(BE72="","",Calculations!BD53))</f>
        <v/>
      </c>
      <c r="BG72" s="508">
        <f>IF($C$5&lt;2011,Calculations!BH145,Calculations!BI145)</f>
        <v>0</v>
      </c>
      <c r="BH72" s="509"/>
      <c r="BI72" s="79"/>
      <c r="BJ72" s="138" t="str">
        <f>IF(BI64=1,IF(BI74="",IF(BI72="",Calculations!BH60,BI72),IF(BI72="","",Calculations!$D55)),IF(BI72="","",Calculations!BH53))</f>
        <v/>
      </c>
      <c r="BK72" s="508">
        <f>IF($C$5&lt;2011,Calculations!BL145,Calculations!BM145)</f>
        <v>0</v>
      </c>
      <c r="BL72" s="509"/>
      <c r="BM72" s="79"/>
      <c r="BN72" s="138" t="str">
        <f>IF(BM64=1,IF(BM74="",IF(BM72="",Calculations!BL60,BM72),IF(BM72="","",Calculations!$D55)),IF(BM72="","",Calculations!BL53))</f>
        <v/>
      </c>
      <c r="BO72" s="508">
        <f>IF($C$5&lt;2011,Calculations!BP145,Calculations!BQ145)</f>
        <v>0</v>
      </c>
      <c r="BP72" s="509"/>
      <c r="BQ72" s="79"/>
      <c r="BR72" s="138" t="str">
        <f>IF(BQ64=1,IF(BQ74="",IF(BQ72="",Calculations!BP60,BQ72),IF(BQ72="","",Calculations!$D55)),IF(BQ72="","",Calculations!BP53))</f>
        <v/>
      </c>
      <c r="BS72" s="508">
        <f>IF($C$5&lt;2011,Calculations!BT145,Calculations!BU145)</f>
        <v>0</v>
      </c>
      <c r="BT72" s="509"/>
      <c r="BU72" s="79"/>
      <c r="BV72" s="138" t="str">
        <f>IF(BU64=1,IF(BU74="",IF(BU72="",Calculations!BT60,BU72),IF(BU72="","",Calculations!$D55)),IF(BU72="","",Calculations!BT53))</f>
        <v/>
      </c>
      <c r="BW72" s="508">
        <f>IF($C$5&lt;2011,Calculations!BX145,Calculations!BY145)</f>
        <v>0</v>
      </c>
      <c r="BX72" s="509"/>
      <c r="BY72" s="79"/>
      <c r="BZ72" s="138" t="str">
        <f>IF(BY64=1,IF(BY74="",IF(BY72="",Calculations!BX60,BY72),IF(BY72="","",Calculations!$D55)),IF(BY72="","",Calculations!BX53))</f>
        <v/>
      </c>
      <c r="CA72" s="508">
        <f>IF($C$5&lt;2011,Calculations!CB145,Calculations!CC145)</f>
        <v>0</v>
      </c>
      <c r="CB72" s="509"/>
      <c r="CC72" s="79"/>
      <c r="CD72" s="138" t="str">
        <f>IF(CC64=1,IF(CC74="",IF(CC72="",Calculations!CB60,CC72),IF(CC72="","",Calculations!$D55)),IF(CC72="","",Calculations!CB53))</f>
        <v/>
      </c>
      <c r="CE72" s="508">
        <f>IF($C$5&lt;2011,Calculations!CF145,Calculations!CG145)</f>
        <v>0</v>
      </c>
      <c r="CF72" s="509"/>
      <c r="CG72" s="79"/>
      <c r="CH72" s="138" t="str">
        <f>IF(CG64=1,IF(CG74="",IF(CG72="",Calculations!CF60,CG72),IF(CG72="","",Calculations!$D55)),IF(CG72="","",Calculations!CF53))</f>
        <v/>
      </c>
      <c r="CI72" s="508">
        <f>IF($C$5&lt;2011,Calculations!CJ145,Calculations!CK145)</f>
        <v>0</v>
      </c>
      <c r="CJ72" s="509"/>
      <c r="CK72" s="79"/>
      <c r="CL72" s="138" t="str">
        <f>IF(CK64=1,IF(CK74="",IF(CK72="",Calculations!CJ60,CK72),IF(CK72="","",Calculations!$D55)),IF(CK72="","",Calculations!CJ53))</f>
        <v/>
      </c>
      <c r="CM72" s="508">
        <f>IF($C$5&lt;2011,Calculations!CN145,Calculations!CO145)</f>
        <v>0</v>
      </c>
      <c r="CN72" s="509"/>
      <c r="CO72" s="79"/>
      <c r="CP72" s="138" t="str">
        <f>IF(CO64=1,IF(CO74="",IF(CO72="",Calculations!CN60,CO72),IF(CO72="","",Calculations!$D55)),IF(CO72="","",Calculations!CN53))</f>
        <v/>
      </c>
      <c r="CQ72" s="508">
        <f>IF($C$5&lt;2011,Calculations!CR145,Calculations!CS145)</f>
        <v>0</v>
      </c>
      <c r="CR72" s="509"/>
      <c r="CS72" s="79"/>
      <c r="CT72" s="138" t="str">
        <f>IF(CS64=1,IF(CS74="",IF(CS72="",Calculations!CR60,CS72),IF(CS72="","",Calculations!$D55)),IF(CS72="","",Calculations!CR53))</f>
        <v/>
      </c>
      <c r="CU72" s="508">
        <f>IF($C$5&lt;2011,Calculations!CV145,Calculations!CW145)</f>
        <v>0</v>
      </c>
      <c r="CV72" s="509"/>
      <c r="CW72" s="79"/>
      <c r="CX72" s="138" t="str">
        <f>IF(CW64=1,IF(CW74="",IF(CW72="",Calculations!CV60,CW72),IF(CW72="","",Calculations!$D55)),IF(CW72="","",Calculations!CV53))</f>
        <v/>
      </c>
      <c r="CY72" s="508">
        <f>IF($C$5&lt;2011,Calculations!CZ145,Calculations!DA145)</f>
        <v>0</v>
      </c>
      <c r="CZ72" s="509"/>
      <c r="DA72" s="79"/>
      <c r="DB72" s="138" t="str">
        <f>IF(DA64=1,IF(DA74="",IF(DA72="",Calculations!CZ60,DA72),IF(DA72="","",Calculations!$D55)),IF(DA72="","",Calculations!CZ53))</f>
        <v/>
      </c>
      <c r="DC72" s="508">
        <f>IF($C$5&lt;2011,Calculations!DD145,Calculations!DE145)</f>
        <v>0</v>
      </c>
      <c r="DD72" s="509"/>
      <c r="DE72" s="79"/>
      <c r="DF72" s="138" t="str">
        <f>IF(DE64=1,IF(DE74="",IF(DE72="",Calculations!DD60,DE72),IF(DE72="","",Calculations!$D55)),IF(DE72="","",Calculations!DD53))</f>
        <v/>
      </c>
      <c r="DG72" s="508">
        <f>IF($C$5&lt;2011,Calculations!DH145,Calculations!DI145)</f>
        <v>0</v>
      </c>
      <c r="DH72" s="509"/>
      <c r="DI72" s="79"/>
      <c r="DJ72" s="138" t="str">
        <f>IF(DI64=1,IF(DI74="",IF(DI72="",Calculations!DH60,DI72),IF(DI72="","",Calculations!$D55)),IF(DI72="","",Calculations!DH53))</f>
        <v/>
      </c>
      <c r="DK72" s="508">
        <f>IF($C$5&lt;2011,Calculations!DL145,Calculations!DM145)</f>
        <v>0</v>
      </c>
      <c r="DL72" s="509"/>
      <c r="DM72" s="79"/>
      <c r="DN72" s="138" t="str">
        <f>IF(DM64=1,IF(DM74="",IF(DM72="",Calculations!DL60,DM72),IF(DM72="","",Calculations!$D55)),IF(DM72="","",Calculations!DL53))</f>
        <v/>
      </c>
      <c r="DO72" s="508">
        <f>IF($C$5&lt;2011,Calculations!DP145,Calculations!DQ145)</f>
        <v>0</v>
      </c>
      <c r="DP72" s="509"/>
      <c r="DQ72" s="79"/>
      <c r="DR72" s="138" t="str">
        <f>IF(DQ64=1,IF(DQ74="",IF(DQ72="",Calculations!DP60,DQ72),IF(DQ72="","",Calculations!$D55)),IF(DQ72="","",Calculations!DP53))</f>
        <v/>
      </c>
      <c r="DS72" s="508">
        <f>IF($C$5&lt;2011,Calculations!DT145,Calculations!DU145)</f>
        <v>0</v>
      </c>
      <c r="DT72" s="509"/>
      <c r="DU72" s="79"/>
      <c r="DV72" s="138" t="str">
        <f>IF(DU64=1,IF(DU74="",IF(DU72="",Calculations!DT60,DU72),IF(DU72="","",Calculations!$D55)),IF(DU72="","",Calculations!DT53))</f>
        <v/>
      </c>
      <c r="DW72" s="508">
        <f>IF($C$5&lt;2011,Calculations!DX145,Calculations!DY145)</f>
        <v>0</v>
      </c>
      <c r="DX72" s="509"/>
      <c r="DY72" s="79"/>
      <c r="DZ72" s="138" t="str">
        <f>IF(DY64=1,IF(DY74="",IF(DY72="",Calculations!DX60,DY72),IF(DY72="","",Calculations!$D55)),IF(DY72="","",Calculations!DX53))</f>
        <v/>
      </c>
      <c r="EA72" s="508">
        <f>IF($C$5&lt;2011,Calculations!EB145,Calculations!EC145)</f>
        <v>0</v>
      </c>
      <c r="EB72" s="509"/>
      <c r="EC72" s="79"/>
      <c r="ED72" s="138" t="str">
        <f>IF(EC64=1,IF(EC74="",IF(EC72="",Calculations!EB60,EC72),IF(EC72="","",Calculations!$D55)),IF(EC72="","",Calculations!EB53))</f>
        <v/>
      </c>
      <c r="EE72" s="508">
        <f>IF($C$5&lt;2011,Calculations!EF145,Calculations!EG145)</f>
        <v>0</v>
      </c>
      <c r="EF72" s="509"/>
      <c r="EG72" s="79"/>
      <c r="EH72" s="138" t="str">
        <f>IF(EG64=1,IF(EG74="",IF(EG72="",Calculations!EF60,EG72),IF(EG72="","",Calculations!$D55)),IF(EG72="","",Calculations!EF53))</f>
        <v/>
      </c>
      <c r="EI72" s="508">
        <f>IF($C$5&lt;2011,Calculations!EJ145,Calculations!EK145)</f>
        <v>0</v>
      </c>
      <c r="EJ72" s="509"/>
      <c r="EK72" s="79"/>
      <c r="EL72" s="138" t="str">
        <f>IF(EK64=1,IF(EK74="",IF(EK72="",Calculations!EJ60,EK72),IF(EK72="","",Calculations!$D55)),IF(EK72="","",Calculations!EJ53))</f>
        <v/>
      </c>
      <c r="EM72" s="508">
        <f>IF($C$5&lt;2011,Calculations!EN145,Calculations!EO145)</f>
        <v>0</v>
      </c>
      <c r="EN72" s="509"/>
      <c r="EO72" s="79"/>
      <c r="EP72" s="138" t="str">
        <f>IF(EO64=1,IF(EO74="",IF(EO72="",Calculations!EN60,EO72),IF(EO72="","",Calculations!$D55)),IF(EO72="","",Calculations!EN53))</f>
        <v/>
      </c>
      <c r="EQ72" s="508">
        <f>IF($C$5&lt;2011,Calculations!ER145,Calculations!ES145)</f>
        <v>0</v>
      </c>
      <c r="ER72" s="509"/>
      <c r="ES72" s="79"/>
      <c r="ET72" s="138" t="str">
        <f>IF(ES64=1,IF(ES74="",IF(ES72="",Calculations!ER60,ES72),IF(ES72="","",Calculations!$D55)),IF(ES72="","",Calculations!ER53))</f>
        <v/>
      </c>
      <c r="EU72" s="508">
        <f>IF($C$5&lt;2011,Calculations!EV145,Calculations!EW145)</f>
        <v>0</v>
      </c>
      <c r="EV72" s="509"/>
      <c r="EW72" s="79"/>
      <c r="EX72" s="138" t="str">
        <f>IF(EW64=1,IF(EW74="",IF(EW72="",Calculations!EV60,EW72),IF(EW72="","",Calculations!$D55)),IF(EW72="","",Calculations!EV53))</f>
        <v/>
      </c>
      <c r="EY72" s="508">
        <f>IF($C$5&lt;2011,Calculations!EZ145,Calculations!FA145)</f>
        <v>0</v>
      </c>
      <c r="EZ72" s="509"/>
      <c r="FA72" s="79"/>
      <c r="FB72" s="138" t="str">
        <f>IF(FA64=1,IF(FA74="",IF(FA72="",Calculations!EZ60,FA72),IF(FA72="","",Calculations!$D55)),IF(FA72="","",Calculations!EZ53))</f>
        <v/>
      </c>
      <c r="FC72" s="508">
        <f>IF($C$5&lt;2011,Calculations!FD145,Calculations!FE145)</f>
        <v>0</v>
      </c>
      <c r="FD72" s="509"/>
      <c r="FE72" s="79"/>
      <c r="FF72" s="138" t="str">
        <f>IF(FE64=1,IF(FE74="",IF(FE72="",Calculations!FD60,FE72),IF(FE72="","",Calculations!$D55)),IF(FE72="","",Calculations!FD53))</f>
        <v/>
      </c>
      <c r="FG72" s="508">
        <f>IF($C$5&lt;2011,Calculations!FH145,Calculations!FI145)</f>
        <v>0</v>
      </c>
      <c r="FH72" s="509"/>
      <c r="FI72" s="79"/>
      <c r="FJ72" s="138" t="str">
        <f>IF(FI64=1,IF(FI74="",IF(FI72="",Calculations!FH60,FI72),IF(FI72="","",Calculations!$D55)),IF(FI72="","",Calculations!FH53))</f>
        <v/>
      </c>
      <c r="FK72" s="508">
        <f>IF($C$5&lt;2011,Calculations!FL145,Calculations!FM145)</f>
        <v>0</v>
      </c>
      <c r="FL72" s="509"/>
      <c r="FM72" s="79"/>
      <c r="FN72" s="138" t="str">
        <f>IF(FM64=1,IF(FM74="",IF(FM72="",Calculations!FL60,FM72),IF(FM72="","",Calculations!$D55)),IF(FM72="","",Calculations!FL53))</f>
        <v/>
      </c>
      <c r="FO72" s="508">
        <f>IF($C$5&lt;2011,Calculations!FP145,Calculations!FQ145)</f>
        <v>0</v>
      </c>
      <c r="FP72" s="509"/>
      <c r="FQ72" s="79"/>
      <c r="FR72" s="138" t="str">
        <f>IF(FQ64=1,IF(FQ74="",IF(FQ72="",Calculations!FP60,FQ72),IF(FQ72="","",Calculations!$D55)),IF(FQ72="","",Calculations!FP53))</f>
        <v/>
      </c>
      <c r="FS72" s="508">
        <f>IF($C$5&lt;2011,Calculations!FT145,Calculations!FU145)</f>
        <v>0</v>
      </c>
      <c r="FT72" s="509"/>
      <c r="FU72" s="79"/>
      <c r="FV72" s="138" t="str">
        <f>IF(FU64=1,IF(FU74="",IF(FU72="",Calculations!FT60,FU72),IF(FU72="","",Calculations!$D55)),IF(FU72="","",Calculations!FT53))</f>
        <v/>
      </c>
      <c r="FW72" s="508">
        <f>IF($C$5&lt;2011,Calculations!FX145,Calculations!FY145)</f>
        <v>0</v>
      </c>
      <c r="FX72" s="509"/>
      <c r="FY72" s="79"/>
      <c r="FZ72" s="138" t="str">
        <f>IF(FY64=1,IF(FY74="",IF(FY72="",Calculations!FX60,FY72),IF(FY72="","",Calculations!$D55)),IF(FY72="","",Calculations!FX53))</f>
        <v/>
      </c>
      <c r="GA72" s="508">
        <f>IF($C$5&lt;2011,Calculations!GB145,Calculations!GC145)</f>
        <v>0</v>
      </c>
      <c r="GB72" s="509"/>
      <c r="GC72" s="79"/>
      <c r="GD72" s="138" t="str">
        <f>IF(GC64=1,IF(GC74="",IF(GC72="",Calculations!GB60,GC72),IF(GC72="","",Calculations!$D55)),IF(GC72="","",Calculations!GB53))</f>
        <v/>
      </c>
      <c r="GE72" s="508">
        <f>IF($C$5&lt;2011,Calculations!GF145,Calculations!GG145)</f>
        <v>0</v>
      </c>
      <c r="GF72" s="509"/>
      <c r="GG72" s="79"/>
      <c r="GH72" s="138" t="str">
        <f>IF(GG64=1,IF(GG74="",IF(GG72="",Calculations!GF60,GG72),IF(GG72="","",Calculations!$D55)),IF(GG72="","",Calculations!GF53))</f>
        <v/>
      </c>
      <c r="GI72" s="508">
        <f>IF($C$5&lt;2011,Calculations!GJ145,Calculations!GK145)</f>
        <v>0</v>
      </c>
      <c r="GJ72" s="509"/>
      <c r="GK72" s="79"/>
      <c r="GL72" s="138" t="str">
        <f>IF(GK64=1,IF(GK74="",IF(GK72="",Calculations!GJ60,GK72),IF(GK72="","",Calculations!$D55)),IF(GK72="","",Calculations!GJ53))</f>
        <v/>
      </c>
      <c r="GM72" s="508">
        <f>IF($C$5&lt;2011,Calculations!GN145,Calculations!GO145)</f>
        <v>0</v>
      </c>
      <c r="GN72" s="509"/>
      <c r="GO72" s="79"/>
      <c r="GP72" s="138" t="str">
        <f>IF(GO64=1,IF(GO74="",IF(GO72="",Calculations!GN60,GO72),IF(GO72="","",Calculations!$D55)),IF(GO72="","",Calculations!GN53))</f>
        <v/>
      </c>
      <c r="GQ72" s="508">
        <f>IF($C$5&lt;2011,Calculations!GR145,Calculations!GS145)</f>
        <v>0</v>
      </c>
      <c r="GR72" s="509"/>
      <c r="GS72" s="79"/>
      <c r="GT72" s="138" t="str">
        <f>IF(GS64=1,IF(GS74="",IF(GS72="",Calculations!GR60,GS72),IF(GS72="","",Calculations!$D55)),IF(GS72="","",Calculations!GR53))</f>
        <v/>
      </c>
      <c r="GU72" s="508">
        <f>IF($C$5&lt;2011,Calculations!GV145,Calculations!GW145)</f>
        <v>0</v>
      </c>
      <c r="GV72" s="509"/>
      <c r="GW72" s="79"/>
      <c r="GX72" s="138" t="str">
        <f>IF(GW64=1,IF(GW74="",IF(GW72="",Calculations!GV60,GW72),IF(GW72="","",Calculations!$D55)),IF(GW72="","",Calculations!GV53))</f>
        <v/>
      </c>
      <c r="GY72" s="508">
        <f>IF($C$5&lt;2011,Calculations!GZ145,Calculations!HA145)</f>
        <v>0</v>
      </c>
      <c r="GZ72" s="509"/>
      <c r="HA72" s="79"/>
      <c r="HB72" s="138" t="str">
        <f>IF(HA64=1,IF(HA74="",IF(HA72="",Calculations!GZ60,HA72),IF(HA72="","",Calculations!$D55)),IF(HA72="","",Calculations!GZ53))</f>
        <v/>
      </c>
      <c r="HC72" s="508">
        <f>IF($C$5&lt;2011,Calculations!HD145,Calculations!HE145)</f>
        <v>0</v>
      </c>
      <c r="HD72" s="509"/>
      <c r="HE72" s="79"/>
      <c r="HF72" s="138" t="str">
        <f>IF(HE64=1,IF(HE74="",IF(HE72="",Calculations!HD60,HE72),IF(HE72="","",Calculations!$D55)),IF(HE72="","",Calculations!HD53))</f>
        <v/>
      </c>
      <c r="HG72" s="508">
        <f>IF($C$5&lt;2011,Calculations!HH145,Calculations!HI145)</f>
        <v>0</v>
      </c>
      <c r="HH72" s="509"/>
      <c r="HI72" s="79"/>
      <c r="HJ72" s="138" t="str">
        <f>IF(HI64=1,IF(HI74="",IF(HI72="",Calculations!HH60,HI72),IF(HI72="","",Calculations!$D55)),IF(HI72="","",Calculations!HH53))</f>
        <v/>
      </c>
      <c r="HK72" s="508">
        <f>IF($C$5&lt;2011,Calculations!HL145,Calculations!HM145)</f>
        <v>0</v>
      </c>
      <c r="HL72" s="509"/>
      <c r="HM72" s="79"/>
      <c r="HN72" s="138" t="str">
        <f>IF(HM64=1,IF(HM74="",IF(HM72="",Calculations!HL60,HM72),IF(HM72="","",Calculations!$D55)),IF(HM72="","",Calculations!HL53))</f>
        <v/>
      </c>
      <c r="HO72" s="508">
        <f>IF($C$5&lt;2011,Calculations!HP145,Calculations!HQ145)</f>
        <v>0</v>
      </c>
      <c r="HP72" s="509"/>
      <c r="HQ72" s="79"/>
      <c r="HR72" s="138" t="str">
        <f>IF(HQ64=1,IF(HQ74="",IF(HQ72="",Calculations!HP60,HQ72),IF(HQ72="","",Calculations!$D55)),IF(HQ72="","",Calculations!HP53))</f>
        <v/>
      </c>
      <c r="HS72" s="508">
        <f>IF($C$5&lt;2011,Calculations!HT145,Calculations!HU145)</f>
        <v>0</v>
      </c>
      <c r="HT72" s="509"/>
      <c r="HU72" s="79"/>
      <c r="HV72" s="138" t="str">
        <f>IF(HU64=1,IF(HU74="",IF(HU72="",Calculations!HT60,HU72),IF(HU72="","",Calculations!$D55)),IF(HU72="","",Calculations!HT53))</f>
        <v/>
      </c>
      <c r="HW72" s="508">
        <f>IF($C$5&lt;2011,Calculations!HX145,Calculations!HY145)</f>
        <v>0</v>
      </c>
      <c r="HX72" s="509"/>
      <c r="HY72" s="79"/>
      <c r="HZ72" s="138" t="str">
        <f>IF(HY64=1,IF(HY74="",IF(HY72="",Calculations!HX60,HY72),IF(HY72="","",Calculations!$D55)),IF(HY72="","",Calculations!HX53))</f>
        <v/>
      </c>
      <c r="IA72" s="508">
        <f>IF($C$5&lt;2011,Calculations!IB145,Calculations!IC145)</f>
        <v>0</v>
      </c>
      <c r="IB72" s="509"/>
      <c r="IC72" s="79"/>
      <c r="ID72" s="138" t="str">
        <f>IF(IC64=1,IF(IC74="",IF(IC72="",Calculations!IB60,IC72),IF(IC72="","",Calculations!$D55)),IF(IC72="","",Calculations!IB53))</f>
        <v/>
      </c>
      <c r="IE72" s="508">
        <f>IF($C$5&lt;2011,Calculations!IF145,Calculations!IG145)</f>
        <v>0</v>
      </c>
      <c r="IF72" s="509"/>
      <c r="IG72" s="79"/>
      <c r="IH72" s="138" t="str">
        <f>IF(IG64=1,IF(IG74="",IF(IG72="",Calculations!IF60,IG72),IF(IG72="","",Calculations!$D55)),IF(IG72="","",Calculations!IF53))</f>
        <v/>
      </c>
      <c r="II72" s="508">
        <f>IF($C$5&lt;2011,Calculations!IJ145,Calculations!IK145)</f>
        <v>0</v>
      </c>
      <c r="IJ72" s="509"/>
      <c r="IK72" s="79"/>
      <c r="IL72" s="138" t="str">
        <f>IF(IK64=1,IF(IK74="",IF(IK72="",Calculations!IJ60,IK72),IF(IK72="","",Calculations!$D55)),IF(IK72="","",Calculations!IJ53))</f>
        <v/>
      </c>
      <c r="IM72" s="508">
        <f>IF($C$5&lt;2011,Calculations!IN145,Calculations!IO145)</f>
        <v>0</v>
      </c>
      <c r="IN72" s="509"/>
      <c r="IO72" s="79"/>
      <c r="IP72" s="138" t="str">
        <f>IF(IO64=1,IF(IO74="",IF(IO72="",Calculations!IN60,IO72),IF(IO72="","",Calculations!$D55)),IF(IO72="","",Calculations!IN53))</f>
        <v/>
      </c>
      <c r="IQ72" s="508">
        <f>IF($C$5&lt;2011,Calculations!IR145,Calculations!IS145)</f>
        <v>0</v>
      </c>
      <c r="IR72" s="509"/>
      <c r="IS72" s="79"/>
      <c r="IT72" s="138" t="str">
        <f>IF(IS64=1,IF(IS74="",IF(IS72="",Calculations!IR60,IS72),IF(IS72="","",Calculations!$D55)),IF(IS72="","",Calculations!IR53))</f>
        <v/>
      </c>
      <c r="IU72" s="508">
        <f>IF($C$5&lt;2011,Calculations!IV145,Calculations!#REF!)</f>
        <v>0</v>
      </c>
      <c r="IV72" s="509"/>
      <c r="IW72" s="79"/>
      <c r="IX72" s="138" t="str">
        <f>IF(IW64=1,IF(IW74="",IF(IW72="",Calculations!IV60,IW72),IF(IW72="","",Calculations!$D55)),IF(IW72="","",Calculations!IV53))</f>
        <v/>
      </c>
    </row>
    <row r="73" spans="1:258" ht="30.2" hidden="1" customHeight="1" x14ac:dyDescent="0.25">
      <c r="E73" s="306"/>
      <c r="F73" s="268"/>
      <c r="G73" s="508">
        <f>IF($C$5&lt;2011,Calculations!H146,Calculations!I146)</f>
        <v>0</v>
      </c>
      <c r="H73" s="509"/>
      <c r="I73" s="78"/>
      <c r="J73" s="138" t="str">
        <f>IF(I63&lt;2011,IF(I73="","",PlseDel),IF(I64=1,IF(I73="",IF(AND(OR(I69="",I71=""),I73=""),Calculations!$D$24,I69*I71),I73),IF(I73="",InpReq,I73)))</f>
        <v/>
      </c>
      <c r="K73" s="508">
        <f>IF($C$5&lt;2011,Calculations!L146,Calculations!M146)</f>
        <v>0</v>
      </c>
      <c r="L73" s="509"/>
      <c r="M73" s="78"/>
      <c r="N73" s="138" t="str">
        <f>IF(M63&lt;2011,IF(M73="","",PlseDel),IF(M64=1,IF(M73="",IF(AND(OR(M69="",M71=""),M73=""),Calculations!$D$24,M69*M71),M73),IF(M73="",InpReq,M73)))</f>
        <v/>
      </c>
      <c r="O73" s="508">
        <f>IF($C$5&lt;2011,Calculations!P146,Calculations!Q146)</f>
        <v>0</v>
      </c>
      <c r="P73" s="509"/>
      <c r="Q73" s="78"/>
      <c r="R73" s="138" t="str">
        <f>IF(Q63&lt;2011,IF(Q73="","",PlseDel),IF(Q64=1,IF(Q73="",IF(AND(OR(Q69="",Q71=""),Q73=""),Calculations!$D$24,Q69*Q71),Q73),IF(Q73="",InpReq,Q73)))</f>
        <v/>
      </c>
      <c r="S73" s="508">
        <f>IF($C$5&lt;2011,Calculations!T146,Calculations!U146)</f>
        <v>0</v>
      </c>
      <c r="T73" s="509"/>
      <c r="U73" s="78"/>
      <c r="V73" s="138" t="str">
        <f>IF(U63&lt;2011,IF(U73="","",PlseDel),IF(U64=1,IF(U73="",IF(AND(OR(U69="",U71=""),U73=""),Calculations!$D$24,U69*U71),U73),IF(U73="",InpReq,U73)))</f>
        <v/>
      </c>
      <c r="W73" s="508">
        <f>IF($C$5&lt;2011,Calculations!X146,Calculations!Y146)</f>
        <v>0</v>
      </c>
      <c r="X73" s="509"/>
      <c r="Y73" s="78"/>
      <c r="Z73" s="138" t="str">
        <f>IF(Y63&lt;2011,IF(Y73="","",PlseDel),IF(Y64=1,IF(Y73="",IF(AND(OR(Y69="",Y71=""),Y73=""),Calculations!$D$24,Y69*Y71),Y73),IF(Y73="",InpReq,Y73)))</f>
        <v/>
      </c>
      <c r="AA73" s="508">
        <f>IF($C$5&lt;2011,Calculations!AB146,Calculations!AC146)</f>
        <v>0</v>
      </c>
      <c r="AB73" s="509"/>
      <c r="AC73" s="78"/>
      <c r="AD73" s="138" t="str">
        <f>IF(AC63&lt;2011,IF(AC73="","",PlseDel),IF(AC64=1,IF(AC73="",IF(AND(OR(AC69="",AC71=""),AC73=""),Calculations!$D$24,AC69*AC71),AC73),IF(AC73="",InpReq,AC73)))</f>
        <v/>
      </c>
      <c r="AE73" s="508">
        <f>IF($C$5&lt;2011,Calculations!AF146,Calculations!AG146)</f>
        <v>0</v>
      </c>
      <c r="AF73" s="509"/>
      <c r="AG73" s="78"/>
      <c r="AH73" s="138" t="str">
        <f>IF(AG63&lt;2011,IF(AG73="","",PlseDel),IF(AG64=1,IF(AG73="",IF(AND(OR(AG69="",AG71=""),AG73=""),Calculations!$D$24,AG69*AG71),AG73),IF(AG73="",InpReq,AG73)))</f>
        <v/>
      </c>
      <c r="AI73" s="508">
        <f>IF($C$5&lt;2011,Calculations!AJ146,Calculations!AK146)</f>
        <v>0</v>
      </c>
      <c r="AJ73" s="509"/>
      <c r="AK73" s="78"/>
      <c r="AL73" s="138" t="str">
        <f>IF(AK63&lt;2011,IF(AK73="","",PlseDel),IF(AK64=1,IF(AK73="",IF(AND(OR(AK69="",AK71=""),AK73=""),Calculations!$D$24,AK69*AK71),AK73),IF(AK73="",InpReq,AK73)))</f>
        <v/>
      </c>
      <c r="AM73" s="508">
        <f>IF($C$5&lt;2011,Calculations!AN146,Calculations!AO146)</f>
        <v>0</v>
      </c>
      <c r="AN73" s="509"/>
      <c r="AO73" s="78"/>
      <c r="AP73" s="138" t="str">
        <f>IF(AO63&lt;2011,IF(AO73="","",PlseDel),IF(AO64=1,IF(AO73="",IF(AND(OR(AO69="",AO71=""),AO73=""),Calculations!$D$24,AO69*AO71),AO73),IF(AO73="",InpReq,AO73)))</f>
        <v/>
      </c>
      <c r="AQ73" s="508">
        <f>IF($C$5&lt;2011,Calculations!AR146,Calculations!AS146)</f>
        <v>0</v>
      </c>
      <c r="AR73" s="509"/>
      <c r="AS73" s="78"/>
      <c r="AT73" s="138" t="str">
        <f>IF(AS63&lt;2011,IF(AS73="","",PlseDel),IF(AS64=1,IF(AS73="",IF(AND(OR(AS69="",AS71=""),AS73=""),Calculations!$D$24,AS69*AS71),AS73),IF(AS73="",InpReq,AS73)))</f>
        <v/>
      </c>
      <c r="AU73" s="508">
        <f>IF($C$5&lt;2011,Calculations!AV146,Calculations!AW146)</f>
        <v>0</v>
      </c>
      <c r="AV73" s="509"/>
      <c r="AW73" s="78"/>
      <c r="AX73" s="138" t="str">
        <f>IF(AW63&lt;2011,IF(AW73="","",PlseDel),IF(AW64=1,IF(AW73="",IF(AND(OR(AW69="",AW71=""),AW73=""),Calculations!$D$24,AW69*AW71),AW73),IF(AW73="",InpReq,AW73)))</f>
        <v/>
      </c>
      <c r="AY73" s="508">
        <f>IF($C$5&lt;2011,Calculations!AZ146,Calculations!BA146)</f>
        <v>0</v>
      </c>
      <c r="AZ73" s="509"/>
      <c r="BA73" s="78"/>
      <c r="BB73" s="138" t="str">
        <f>IF(BA63&lt;2011,IF(BA73="","",PlseDel),IF(BA64=1,IF(BA73="",IF(AND(OR(BA69="",BA71=""),BA73=""),Calculations!$D$24,BA69*BA71),BA73),IF(BA73="",InpReq,BA73)))</f>
        <v/>
      </c>
      <c r="BC73" s="508">
        <f>IF($C$5&lt;2011,Calculations!BD146,Calculations!BE146)</f>
        <v>0</v>
      </c>
      <c r="BD73" s="509"/>
      <c r="BE73" s="78"/>
      <c r="BF73" s="138" t="str">
        <f>IF(BE63&lt;2011,IF(BE73="","",PlseDel),IF(BE64=1,IF(BE73="",IF(AND(OR(BE69="",BE71=""),BE73=""),Calculations!$D$24,BE69*BE71),BE73),IF(BE73="",InpReq,BE73)))</f>
        <v/>
      </c>
      <c r="BG73" s="508">
        <f>IF($C$5&lt;2011,Calculations!BH146,Calculations!BI146)</f>
        <v>0</v>
      </c>
      <c r="BH73" s="509"/>
      <c r="BI73" s="78"/>
      <c r="BJ73" s="138" t="str">
        <f>IF(BI63&lt;2011,IF(BI73="","",PlseDel),IF(BI64=1,IF(BI73="",IF(AND(OR(BI69="",BI71=""),BI73=""),Calculations!$D$24,BI69*BI71),BI73),IF(BI73="",InpReq,BI73)))</f>
        <v/>
      </c>
      <c r="BK73" s="508">
        <f>IF($C$5&lt;2011,Calculations!BL146,Calculations!BM146)</f>
        <v>0</v>
      </c>
      <c r="BL73" s="509"/>
      <c r="BM73" s="78"/>
      <c r="BN73" s="138" t="str">
        <f>IF(BM63&lt;2011,IF(BM73="","",PlseDel),IF(BM64=1,IF(BM73="",IF(AND(OR(BM69="",BM71=""),BM73=""),Calculations!$D$24,BM69*BM71),BM73),IF(BM73="",InpReq,BM73)))</f>
        <v/>
      </c>
      <c r="BO73" s="508">
        <f>IF($C$5&lt;2011,Calculations!BP146,Calculations!BQ146)</f>
        <v>0</v>
      </c>
      <c r="BP73" s="509"/>
      <c r="BQ73" s="78"/>
      <c r="BR73" s="138" t="str">
        <f>IF(BQ63&lt;2011,IF(BQ73="","",PlseDel),IF(BQ64=1,IF(BQ73="",IF(AND(OR(BQ69="",BQ71=""),BQ73=""),Calculations!$D$24,BQ69*BQ71),BQ73),IF(BQ73="",InpReq,BQ73)))</f>
        <v/>
      </c>
      <c r="BS73" s="508">
        <f>IF($C$5&lt;2011,Calculations!BT146,Calculations!BU146)</f>
        <v>0</v>
      </c>
      <c r="BT73" s="509"/>
      <c r="BU73" s="78"/>
      <c r="BV73" s="138" t="str">
        <f>IF(BU63&lt;2011,IF(BU73="","",PlseDel),IF(BU64=1,IF(BU73="",IF(AND(OR(BU69="",BU71=""),BU73=""),Calculations!$D$24,BU69*BU71),BU73),IF(BU73="",InpReq,BU73)))</f>
        <v/>
      </c>
      <c r="BW73" s="508">
        <f>IF($C$5&lt;2011,Calculations!BX146,Calculations!BY146)</f>
        <v>0</v>
      </c>
      <c r="BX73" s="509"/>
      <c r="BY73" s="78"/>
      <c r="BZ73" s="138" t="str">
        <f>IF(BY63&lt;2011,IF(BY73="","",PlseDel),IF(BY64=1,IF(BY73="",IF(AND(OR(BY69="",BY71=""),BY73=""),Calculations!$D$24,BY69*BY71),BY73),IF(BY73="",InpReq,BY73)))</f>
        <v/>
      </c>
      <c r="CA73" s="508">
        <f>IF($C$5&lt;2011,Calculations!CB146,Calculations!CC146)</f>
        <v>0</v>
      </c>
      <c r="CB73" s="509"/>
      <c r="CC73" s="78"/>
      <c r="CD73" s="138" t="str">
        <f>IF(CC63&lt;2011,IF(CC73="","",PlseDel),IF(CC64=1,IF(CC73="",IF(AND(OR(CC69="",CC71=""),CC73=""),Calculations!$D$24,CC69*CC71),CC73),IF(CC73="",InpReq,CC73)))</f>
        <v/>
      </c>
      <c r="CE73" s="508">
        <f>IF($C$5&lt;2011,Calculations!CF146,Calculations!CG146)</f>
        <v>0</v>
      </c>
      <c r="CF73" s="509"/>
      <c r="CG73" s="78"/>
      <c r="CH73" s="138" t="str">
        <f>IF(CG63&lt;2011,IF(CG73="","",PlseDel),IF(CG64=1,IF(CG73="",IF(AND(OR(CG69="",CG71=""),CG73=""),Calculations!$D$24,CG69*CG71),CG73),IF(CG73="",InpReq,CG73)))</f>
        <v/>
      </c>
      <c r="CI73" s="508">
        <f>IF($C$5&lt;2011,Calculations!CJ146,Calculations!CK146)</f>
        <v>0</v>
      </c>
      <c r="CJ73" s="509"/>
      <c r="CK73" s="78"/>
      <c r="CL73" s="138" t="str">
        <f>IF(CK63&lt;2011,IF(CK73="","",PlseDel),IF(CK64=1,IF(CK73="",IF(AND(OR(CK69="",CK71=""),CK73=""),Calculations!$D$24,CK69*CK71),CK73),IF(CK73="",InpReq,CK73)))</f>
        <v/>
      </c>
      <c r="CM73" s="508">
        <f>IF($C$5&lt;2011,Calculations!CN146,Calculations!CO146)</f>
        <v>0</v>
      </c>
      <c r="CN73" s="509"/>
      <c r="CO73" s="78"/>
      <c r="CP73" s="138" t="str">
        <f>IF(CO63&lt;2011,IF(CO73="","",PlseDel),IF(CO64=1,IF(CO73="",IF(AND(OR(CO69="",CO71=""),CO73=""),Calculations!$D$24,CO69*CO71),CO73),IF(CO73="",InpReq,CO73)))</f>
        <v/>
      </c>
      <c r="CQ73" s="508">
        <f>IF($C$5&lt;2011,Calculations!CR146,Calculations!CS146)</f>
        <v>0</v>
      </c>
      <c r="CR73" s="509"/>
      <c r="CS73" s="78"/>
      <c r="CT73" s="138" t="str">
        <f>IF(CS63&lt;2011,IF(CS73="","",PlseDel),IF(CS64=1,IF(CS73="",IF(AND(OR(CS69="",CS71=""),CS73=""),Calculations!$D$24,CS69*CS71),CS73),IF(CS73="",InpReq,CS73)))</f>
        <v/>
      </c>
      <c r="CU73" s="508">
        <f>IF($C$5&lt;2011,Calculations!CV146,Calculations!CW146)</f>
        <v>0</v>
      </c>
      <c r="CV73" s="509"/>
      <c r="CW73" s="78"/>
      <c r="CX73" s="138" t="str">
        <f>IF(CW63&lt;2011,IF(CW73="","",PlseDel),IF(CW64=1,IF(CW73="",IF(AND(OR(CW69="",CW71=""),CW73=""),Calculations!$D$24,CW69*CW71),CW73),IF(CW73="",InpReq,CW73)))</f>
        <v/>
      </c>
      <c r="CY73" s="508">
        <f>IF($C$5&lt;2011,Calculations!CZ146,Calculations!DA146)</f>
        <v>0</v>
      </c>
      <c r="CZ73" s="509"/>
      <c r="DA73" s="78"/>
      <c r="DB73" s="138" t="str">
        <f>IF(DA63&lt;2011,IF(DA73="","",PlseDel),IF(DA64=1,IF(DA73="",IF(AND(OR(DA69="",DA71=""),DA73=""),Calculations!$D$24,DA69*DA71),DA73),IF(DA73="",InpReq,DA73)))</f>
        <v/>
      </c>
      <c r="DC73" s="508">
        <f>IF($C$5&lt;2011,Calculations!DD146,Calculations!DE146)</f>
        <v>0</v>
      </c>
      <c r="DD73" s="509"/>
      <c r="DE73" s="78"/>
      <c r="DF73" s="138" t="str">
        <f>IF(DE63&lt;2011,IF(DE73="","",PlseDel),IF(DE64=1,IF(DE73="",IF(AND(OR(DE69="",DE71=""),DE73=""),Calculations!$D$24,DE69*DE71),DE73),IF(DE73="",InpReq,DE73)))</f>
        <v/>
      </c>
      <c r="DG73" s="508">
        <f>IF($C$5&lt;2011,Calculations!DH146,Calculations!DI146)</f>
        <v>0</v>
      </c>
      <c r="DH73" s="509"/>
      <c r="DI73" s="78"/>
      <c r="DJ73" s="138" t="str">
        <f>IF(DI63&lt;2011,IF(DI73="","",PlseDel),IF(DI64=1,IF(DI73="",IF(AND(OR(DI69="",DI71=""),DI73=""),Calculations!$D$24,DI69*DI71),DI73),IF(DI73="",InpReq,DI73)))</f>
        <v/>
      </c>
      <c r="DK73" s="508">
        <f>IF($C$5&lt;2011,Calculations!DL146,Calculations!DM146)</f>
        <v>0</v>
      </c>
      <c r="DL73" s="509"/>
      <c r="DM73" s="78"/>
      <c r="DN73" s="138" t="str">
        <f>IF(DM63&lt;2011,IF(DM73="","",PlseDel),IF(DM64=1,IF(DM73="",IF(AND(OR(DM69="",DM71=""),DM73=""),Calculations!$D$24,DM69*DM71),DM73),IF(DM73="",InpReq,DM73)))</f>
        <v/>
      </c>
      <c r="DO73" s="508">
        <f>IF($C$5&lt;2011,Calculations!DP146,Calculations!DQ146)</f>
        <v>0</v>
      </c>
      <c r="DP73" s="509"/>
      <c r="DQ73" s="78"/>
      <c r="DR73" s="138" t="str">
        <f>IF(DQ63&lt;2011,IF(DQ73="","",PlseDel),IF(DQ64=1,IF(DQ73="",IF(AND(OR(DQ69="",DQ71=""),DQ73=""),Calculations!$D$24,DQ69*DQ71),DQ73),IF(DQ73="",InpReq,DQ73)))</f>
        <v/>
      </c>
      <c r="DS73" s="508">
        <f>IF($C$5&lt;2011,Calculations!DT146,Calculations!DU146)</f>
        <v>0</v>
      </c>
      <c r="DT73" s="509"/>
      <c r="DU73" s="78"/>
      <c r="DV73" s="138" t="str">
        <f>IF(DU63&lt;2011,IF(DU73="","",PlseDel),IF(DU64=1,IF(DU73="",IF(AND(OR(DU69="",DU71=""),DU73=""),Calculations!$D$24,DU69*DU71),DU73),IF(DU73="",InpReq,DU73)))</f>
        <v/>
      </c>
      <c r="DW73" s="508">
        <f>IF($C$5&lt;2011,Calculations!DX146,Calculations!DY146)</f>
        <v>0</v>
      </c>
      <c r="DX73" s="509"/>
      <c r="DY73" s="78"/>
      <c r="DZ73" s="138" t="str">
        <f>IF(DY63&lt;2011,IF(DY73="","",PlseDel),IF(DY64=1,IF(DY73="",IF(AND(OR(DY69="",DY71=""),DY73=""),Calculations!$D$24,DY69*DY71),DY73),IF(DY73="",InpReq,DY73)))</f>
        <v/>
      </c>
      <c r="EA73" s="508">
        <f>IF($C$5&lt;2011,Calculations!EB146,Calculations!EC146)</f>
        <v>0</v>
      </c>
      <c r="EB73" s="509"/>
      <c r="EC73" s="78"/>
      <c r="ED73" s="138" t="str">
        <f>IF(EC63&lt;2011,IF(EC73="","",PlseDel),IF(EC64=1,IF(EC73="",IF(AND(OR(EC69="",EC71=""),EC73=""),Calculations!$D$24,EC69*EC71),EC73),IF(EC73="",InpReq,EC73)))</f>
        <v/>
      </c>
      <c r="EE73" s="508">
        <f>IF($C$5&lt;2011,Calculations!EF146,Calculations!EG146)</f>
        <v>0</v>
      </c>
      <c r="EF73" s="509"/>
      <c r="EG73" s="78"/>
      <c r="EH73" s="138" t="str">
        <f>IF(EG63&lt;2011,IF(EG73="","",PlseDel),IF(EG64=1,IF(EG73="",IF(AND(OR(EG69="",EG71=""),EG73=""),Calculations!$D$24,EG69*EG71),EG73),IF(EG73="",InpReq,EG73)))</f>
        <v/>
      </c>
      <c r="EI73" s="508">
        <f>IF($C$5&lt;2011,Calculations!EJ146,Calculations!EK146)</f>
        <v>0</v>
      </c>
      <c r="EJ73" s="509"/>
      <c r="EK73" s="78"/>
      <c r="EL73" s="138" t="str">
        <f>IF(EK63&lt;2011,IF(EK73="","",PlseDel),IF(EK64=1,IF(EK73="",IF(AND(OR(EK69="",EK71=""),EK73=""),Calculations!$D$24,EK69*EK71),EK73),IF(EK73="",InpReq,EK73)))</f>
        <v/>
      </c>
      <c r="EM73" s="508">
        <f>IF($C$5&lt;2011,Calculations!EN146,Calculations!EO146)</f>
        <v>0</v>
      </c>
      <c r="EN73" s="509"/>
      <c r="EO73" s="78"/>
      <c r="EP73" s="138" t="str">
        <f>IF(EO63&lt;2011,IF(EO73="","",PlseDel),IF(EO64=1,IF(EO73="",IF(AND(OR(EO69="",EO71=""),EO73=""),Calculations!$D$24,EO69*EO71),EO73),IF(EO73="",InpReq,EO73)))</f>
        <v/>
      </c>
      <c r="EQ73" s="508">
        <f>IF($C$5&lt;2011,Calculations!ER146,Calculations!ES146)</f>
        <v>0</v>
      </c>
      <c r="ER73" s="509"/>
      <c r="ES73" s="78"/>
      <c r="ET73" s="138" t="str">
        <f>IF(ES63&lt;2011,IF(ES73="","",PlseDel),IF(ES64=1,IF(ES73="",IF(AND(OR(ES69="",ES71=""),ES73=""),Calculations!$D$24,ES69*ES71),ES73),IF(ES73="",InpReq,ES73)))</f>
        <v/>
      </c>
      <c r="EU73" s="508">
        <f>IF($C$5&lt;2011,Calculations!EV146,Calculations!EW146)</f>
        <v>0</v>
      </c>
      <c r="EV73" s="509"/>
      <c r="EW73" s="78"/>
      <c r="EX73" s="138" t="str">
        <f>IF(EW63&lt;2011,IF(EW73="","",PlseDel),IF(EW64=1,IF(EW73="",IF(AND(OR(EW69="",EW71=""),EW73=""),Calculations!$D$24,EW69*EW71),EW73),IF(EW73="",InpReq,EW73)))</f>
        <v/>
      </c>
      <c r="EY73" s="508">
        <f>IF($C$5&lt;2011,Calculations!EZ146,Calculations!FA146)</f>
        <v>0</v>
      </c>
      <c r="EZ73" s="509"/>
      <c r="FA73" s="78"/>
      <c r="FB73" s="138" t="str">
        <f>IF(FA63&lt;2011,IF(FA73="","",PlseDel),IF(FA64=1,IF(FA73="",IF(AND(OR(FA69="",FA71=""),FA73=""),Calculations!$D$24,FA69*FA71),FA73),IF(FA73="",InpReq,FA73)))</f>
        <v/>
      </c>
      <c r="FC73" s="508">
        <f>IF($C$5&lt;2011,Calculations!FD146,Calculations!FE146)</f>
        <v>0</v>
      </c>
      <c r="FD73" s="509"/>
      <c r="FE73" s="78"/>
      <c r="FF73" s="138" t="str">
        <f>IF(FE63&lt;2011,IF(FE73="","",PlseDel),IF(FE64=1,IF(FE73="",IF(AND(OR(FE69="",FE71=""),FE73=""),Calculations!$D$24,FE69*FE71),FE73),IF(FE73="",InpReq,FE73)))</f>
        <v/>
      </c>
      <c r="FG73" s="508">
        <f>IF($C$5&lt;2011,Calculations!FH146,Calculations!FI146)</f>
        <v>0</v>
      </c>
      <c r="FH73" s="509"/>
      <c r="FI73" s="78"/>
      <c r="FJ73" s="138" t="str">
        <f>IF(FI63&lt;2011,IF(FI73="","",PlseDel),IF(FI64=1,IF(FI73="",IF(AND(OR(FI69="",FI71=""),FI73=""),Calculations!$D$24,FI69*FI71),FI73),IF(FI73="",InpReq,FI73)))</f>
        <v/>
      </c>
      <c r="FK73" s="508">
        <f>IF($C$5&lt;2011,Calculations!FL146,Calculations!FM146)</f>
        <v>0</v>
      </c>
      <c r="FL73" s="509"/>
      <c r="FM73" s="78"/>
      <c r="FN73" s="138" t="str">
        <f>IF(FM63&lt;2011,IF(FM73="","",PlseDel),IF(FM64=1,IF(FM73="",IF(AND(OR(FM69="",FM71=""),FM73=""),Calculations!$D$24,FM69*FM71),FM73),IF(FM73="",InpReq,FM73)))</f>
        <v/>
      </c>
      <c r="FO73" s="508">
        <f>IF($C$5&lt;2011,Calculations!FP146,Calculations!FQ146)</f>
        <v>0</v>
      </c>
      <c r="FP73" s="509"/>
      <c r="FQ73" s="78"/>
      <c r="FR73" s="138" t="str">
        <f>IF(FQ63&lt;2011,IF(FQ73="","",PlseDel),IF(FQ64=1,IF(FQ73="",IF(AND(OR(FQ69="",FQ71=""),FQ73=""),Calculations!$D$24,FQ69*FQ71),FQ73),IF(FQ73="",InpReq,FQ73)))</f>
        <v/>
      </c>
      <c r="FS73" s="508">
        <f>IF($C$5&lt;2011,Calculations!FT146,Calculations!FU146)</f>
        <v>0</v>
      </c>
      <c r="FT73" s="509"/>
      <c r="FU73" s="78"/>
      <c r="FV73" s="138" t="str">
        <f>IF(FU63&lt;2011,IF(FU73="","",PlseDel),IF(FU64=1,IF(FU73="",IF(AND(OR(FU69="",FU71=""),FU73=""),Calculations!$D$24,FU69*FU71),FU73),IF(FU73="",InpReq,FU73)))</f>
        <v/>
      </c>
      <c r="FW73" s="508">
        <f>IF($C$5&lt;2011,Calculations!FX146,Calculations!FY146)</f>
        <v>0</v>
      </c>
      <c r="FX73" s="509"/>
      <c r="FY73" s="78"/>
      <c r="FZ73" s="138" t="str">
        <f>IF(FY63&lt;2011,IF(FY73="","",PlseDel),IF(FY64=1,IF(FY73="",IF(AND(OR(FY69="",FY71=""),FY73=""),Calculations!$D$24,FY69*FY71),FY73),IF(FY73="",InpReq,FY73)))</f>
        <v/>
      </c>
      <c r="GA73" s="508">
        <f>IF($C$5&lt;2011,Calculations!GB146,Calculations!GC146)</f>
        <v>0</v>
      </c>
      <c r="GB73" s="509"/>
      <c r="GC73" s="78"/>
      <c r="GD73" s="138" t="str">
        <f>IF(GC63&lt;2011,IF(GC73="","",PlseDel),IF(GC64=1,IF(GC73="",IF(AND(OR(GC69="",GC71=""),GC73=""),Calculations!$D$24,GC69*GC71),GC73),IF(GC73="",InpReq,GC73)))</f>
        <v/>
      </c>
      <c r="GE73" s="508">
        <f>IF($C$5&lt;2011,Calculations!GF146,Calculations!GG146)</f>
        <v>0</v>
      </c>
      <c r="GF73" s="509"/>
      <c r="GG73" s="78"/>
      <c r="GH73" s="138" t="str">
        <f>IF(GG63&lt;2011,IF(GG73="","",PlseDel),IF(GG64=1,IF(GG73="",IF(AND(OR(GG69="",GG71=""),GG73=""),Calculations!$D$24,GG69*GG71),GG73),IF(GG73="",InpReq,GG73)))</f>
        <v/>
      </c>
      <c r="GI73" s="508">
        <f>IF($C$5&lt;2011,Calculations!GJ146,Calculations!GK146)</f>
        <v>0</v>
      </c>
      <c r="GJ73" s="509"/>
      <c r="GK73" s="78"/>
      <c r="GL73" s="138" t="str">
        <f>IF(GK63&lt;2011,IF(GK73="","",PlseDel),IF(GK64=1,IF(GK73="",IF(AND(OR(GK69="",GK71=""),GK73=""),Calculations!$D$24,GK69*GK71),GK73),IF(GK73="",InpReq,GK73)))</f>
        <v/>
      </c>
      <c r="GM73" s="508">
        <f>IF($C$5&lt;2011,Calculations!GN146,Calculations!GO146)</f>
        <v>0</v>
      </c>
      <c r="GN73" s="509"/>
      <c r="GO73" s="78"/>
      <c r="GP73" s="138" t="str">
        <f>IF(GO63&lt;2011,IF(GO73="","",PlseDel),IF(GO64=1,IF(GO73="",IF(AND(OR(GO69="",GO71=""),GO73=""),Calculations!$D$24,GO69*GO71),GO73),IF(GO73="",InpReq,GO73)))</f>
        <v/>
      </c>
      <c r="GQ73" s="508">
        <f>IF($C$5&lt;2011,Calculations!GR146,Calculations!GS146)</f>
        <v>0</v>
      </c>
      <c r="GR73" s="509"/>
      <c r="GS73" s="78"/>
      <c r="GT73" s="138" t="str">
        <f>IF(GS63&lt;2011,IF(GS73="","",PlseDel),IF(GS64=1,IF(GS73="",IF(AND(OR(GS69="",GS71=""),GS73=""),Calculations!$D$24,GS69*GS71),GS73),IF(GS73="",InpReq,GS73)))</f>
        <v/>
      </c>
      <c r="GU73" s="508">
        <f>IF($C$5&lt;2011,Calculations!GV146,Calculations!GW146)</f>
        <v>0</v>
      </c>
      <c r="GV73" s="509"/>
      <c r="GW73" s="78"/>
      <c r="GX73" s="138" t="str">
        <f>IF(GW63&lt;2011,IF(GW73="","",PlseDel),IF(GW64=1,IF(GW73="",IF(AND(OR(GW69="",GW71=""),GW73=""),Calculations!$D$24,GW69*GW71),GW73),IF(GW73="",InpReq,GW73)))</f>
        <v/>
      </c>
      <c r="GY73" s="508">
        <f>IF($C$5&lt;2011,Calculations!GZ146,Calculations!HA146)</f>
        <v>0</v>
      </c>
      <c r="GZ73" s="509"/>
      <c r="HA73" s="78"/>
      <c r="HB73" s="138" t="str">
        <f>IF(HA63&lt;2011,IF(HA73="","",PlseDel),IF(HA64=1,IF(HA73="",IF(AND(OR(HA69="",HA71=""),HA73=""),Calculations!$D$24,HA69*HA71),HA73),IF(HA73="",InpReq,HA73)))</f>
        <v/>
      </c>
      <c r="HC73" s="508">
        <f>IF($C$5&lt;2011,Calculations!HD146,Calculations!HE146)</f>
        <v>0</v>
      </c>
      <c r="HD73" s="509"/>
      <c r="HE73" s="78"/>
      <c r="HF73" s="138" t="str">
        <f>IF(HE63&lt;2011,IF(HE73="","",PlseDel),IF(HE64=1,IF(HE73="",IF(AND(OR(HE69="",HE71=""),HE73=""),Calculations!$D$24,HE69*HE71),HE73),IF(HE73="",InpReq,HE73)))</f>
        <v/>
      </c>
      <c r="HG73" s="508">
        <f>IF($C$5&lt;2011,Calculations!HH146,Calculations!HI146)</f>
        <v>0</v>
      </c>
      <c r="HH73" s="509"/>
      <c r="HI73" s="78"/>
      <c r="HJ73" s="138" t="str">
        <f>IF(HI63&lt;2011,IF(HI73="","",PlseDel),IF(HI64=1,IF(HI73="",IF(AND(OR(HI69="",HI71=""),HI73=""),Calculations!$D$24,HI69*HI71),HI73),IF(HI73="",InpReq,HI73)))</f>
        <v/>
      </c>
      <c r="HK73" s="508">
        <f>IF($C$5&lt;2011,Calculations!HL146,Calculations!HM146)</f>
        <v>0</v>
      </c>
      <c r="HL73" s="509"/>
      <c r="HM73" s="78"/>
      <c r="HN73" s="138" t="str">
        <f>IF(HM63&lt;2011,IF(HM73="","",PlseDel),IF(HM64=1,IF(HM73="",IF(AND(OR(HM69="",HM71=""),HM73=""),Calculations!$D$24,HM69*HM71),HM73),IF(HM73="",InpReq,HM73)))</f>
        <v/>
      </c>
      <c r="HO73" s="508">
        <f>IF($C$5&lt;2011,Calculations!HP146,Calculations!HQ146)</f>
        <v>0</v>
      </c>
      <c r="HP73" s="509"/>
      <c r="HQ73" s="78"/>
      <c r="HR73" s="138" t="str">
        <f>IF(HQ63&lt;2011,IF(HQ73="","",PlseDel),IF(HQ64=1,IF(HQ73="",IF(AND(OR(HQ69="",HQ71=""),HQ73=""),Calculations!$D$24,HQ69*HQ71),HQ73),IF(HQ73="",InpReq,HQ73)))</f>
        <v/>
      </c>
      <c r="HS73" s="508">
        <f>IF($C$5&lt;2011,Calculations!HT146,Calculations!HU146)</f>
        <v>0</v>
      </c>
      <c r="HT73" s="509"/>
      <c r="HU73" s="78"/>
      <c r="HV73" s="138" t="str">
        <f>IF(HU63&lt;2011,IF(HU73="","",PlseDel),IF(HU64=1,IF(HU73="",IF(AND(OR(HU69="",HU71=""),HU73=""),Calculations!$D$24,HU69*HU71),HU73),IF(HU73="",InpReq,HU73)))</f>
        <v/>
      </c>
      <c r="HW73" s="508">
        <f>IF($C$5&lt;2011,Calculations!HX146,Calculations!HY146)</f>
        <v>0</v>
      </c>
      <c r="HX73" s="509"/>
      <c r="HY73" s="78"/>
      <c r="HZ73" s="138" t="str">
        <f>IF(HY63&lt;2011,IF(HY73="","",PlseDel),IF(HY64=1,IF(HY73="",IF(AND(OR(HY69="",HY71=""),HY73=""),Calculations!$D$24,HY69*HY71),HY73),IF(HY73="",InpReq,HY73)))</f>
        <v/>
      </c>
      <c r="IA73" s="508">
        <f>IF($C$5&lt;2011,Calculations!IB146,Calculations!IC146)</f>
        <v>0</v>
      </c>
      <c r="IB73" s="509"/>
      <c r="IC73" s="78"/>
      <c r="ID73" s="138" t="str">
        <f>IF(IC63&lt;2011,IF(IC73="","",PlseDel),IF(IC64=1,IF(IC73="",IF(AND(OR(IC69="",IC71=""),IC73=""),Calculations!$D$24,IC69*IC71),IC73),IF(IC73="",InpReq,IC73)))</f>
        <v/>
      </c>
      <c r="IE73" s="508">
        <f>IF($C$5&lt;2011,Calculations!IF146,Calculations!IG146)</f>
        <v>0</v>
      </c>
      <c r="IF73" s="509"/>
      <c r="IG73" s="78"/>
      <c r="IH73" s="138" t="str">
        <f>IF(IG63&lt;2011,IF(IG73="","",PlseDel),IF(IG64=1,IF(IG73="",IF(AND(OR(IG69="",IG71=""),IG73=""),Calculations!$D$24,IG69*IG71),IG73),IF(IG73="",InpReq,IG73)))</f>
        <v/>
      </c>
      <c r="II73" s="508">
        <f>IF($C$5&lt;2011,Calculations!IJ146,Calculations!IK146)</f>
        <v>0</v>
      </c>
      <c r="IJ73" s="509"/>
      <c r="IK73" s="78"/>
      <c r="IL73" s="138" t="str">
        <f>IF(IK63&lt;2011,IF(IK73="","",PlseDel),IF(IK64=1,IF(IK73="",IF(AND(OR(IK69="",IK71=""),IK73=""),Calculations!$D$24,IK69*IK71),IK73),IF(IK73="",InpReq,IK73)))</f>
        <v/>
      </c>
      <c r="IM73" s="508">
        <f>IF($C$5&lt;2011,Calculations!IN146,Calculations!IO146)</f>
        <v>0</v>
      </c>
      <c r="IN73" s="509"/>
      <c r="IO73" s="78"/>
      <c r="IP73" s="138" t="str">
        <f>IF(IO63&lt;2011,IF(IO73="","",PlseDel),IF(IO64=1,IF(IO73="",IF(AND(OR(IO69="",IO71=""),IO73=""),Calculations!$D$24,IO69*IO71),IO73),IF(IO73="",InpReq,IO73)))</f>
        <v/>
      </c>
      <c r="IQ73" s="508">
        <f>IF($C$5&lt;2011,Calculations!IR146,Calculations!IS146)</f>
        <v>0</v>
      </c>
      <c r="IR73" s="509"/>
      <c r="IS73" s="78"/>
      <c r="IT73" s="138" t="str">
        <f>IF(IS63&lt;2011,IF(IS73="","",PlseDel),IF(IS64=1,IF(IS73="",IF(AND(OR(IS69="",IS71=""),IS73=""),Calculations!$D$24,IS69*IS71),IS73),IF(IS73="",InpReq,IS73)))</f>
        <v/>
      </c>
      <c r="IU73" s="508">
        <f>IF($C$5&lt;2011,Calculations!IV146,Calculations!#REF!)</f>
        <v>0</v>
      </c>
      <c r="IV73" s="509"/>
      <c r="IW73" s="78"/>
      <c r="IX73" s="138" t="str">
        <f>IF(IW63&lt;2011,IF(IW73="","",PlseDel),IF(IW64=1,IF(IW73="",IF(AND(OR(IW69="",IW71=""),IW73=""),Calculations!$D$24,IW69*IW71),IW73),IF(IW73="",InpReq,IW73)))</f>
        <v/>
      </c>
    </row>
    <row r="74" spans="1:258" ht="30.2" hidden="1" customHeight="1" x14ac:dyDescent="0.25">
      <c r="E74" s="306"/>
      <c r="F74" s="269"/>
      <c r="G74" s="508">
        <f>IF($C$5&lt;2011,Calculations!H147,Calculations!I147)</f>
        <v>0</v>
      </c>
      <c r="H74" s="509"/>
      <c r="I74" s="78"/>
      <c r="J74" s="138" t="str">
        <f>IF(I64=1,IF(I74="",IF(OR(I70="",I72=""),Calculations!$D64,I70*I72),I74),IF(I74="",InpReq,I74))</f>
        <v>1st col outdisijEnv range used for dynamic range dropdown</v>
      </c>
      <c r="K74" s="508">
        <f>IF($C$5&lt;2011,Calculations!L147,Calculations!M147)</f>
        <v>0</v>
      </c>
      <c r="L74" s="509"/>
      <c r="M74" s="78"/>
      <c r="N74" s="138" t="str">
        <f>IF(M64=1,IF(M74="",IF(OR(M70="",M72=""),Calculations!$D64,M70*M72),M74),IF(M74="",InpReq,M74))</f>
        <v>Please enter required information</v>
      </c>
      <c r="O74" s="508">
        <f>IF($C$5&lt;2011,Calculations!P147,Calculations!Q147)</f>
        <v>0</v>
      </c>
      <c r="P74" s="509"/>
      <c r="Q74" s="78"/>
      <c r="R74" s="138" t="str">
        <f>IF(Q64=1,IF(Q74="",IF(OR(Q70="",Q72=""),Calculations!$D64,Q70*Q72),Q74),IF(Q74="",InpReq,Q74))</f>
        <v>Please enter required information</v>
      </c>
      <c r="S74" s="508">
        <f>IF($C$5&lt;2011,Calculations!T147,Calculations!U147)</f>
        <v>0</v>
      </c>
      <c r="T74" s="509"/>
      <c r="U74" s="78"/>
      <c r="V74" s="138" t="str">
        <f>IF(U64=1,IF(U74="",IF(OR(U70="",U72=""),Calculations!$D64,U70*U72),U74),IF(U74="",InpReq,U74))</f>
        <v>Please enter required information</v>
      </c>
      <c r="W74" s="508">
        <f>IF($C$5&lt;2011,Calculations!X147,Calculations!Y147)</f>
        <v>0</v>
      </c>
      <c r="X74" s="509"/>
      <c r="Y74" s="78"/>
      <c r="Z74" s="138" t="str">
        <f>IF(Y64=1,IF(Y74="",IF(OR(Y70="",Y72=""),Calculations!$D64,Y70*Y72),Y74),IF(Y74="",InpReq,Y74))</f>
        <v>Please enter required information</v>
      </c>
      <c r="AA74" s="508">
        <f>IF($C$5&lt;2011,Calculations!AB147,Calculations!AC147)</f>
        <v>0</v>
      </c>
      <c r="AB74" s="509"/>
      <c r="AC74" s="78"/>
      <c r="AD74" s="138" t="str">
        <f>IF(AC64=1,IF(AC74="",IF(OR(AC70="",AC72=""),Calculations!$D64,AC70*AC72),AC74),IF(AC74="",InpReq,AC74))</f>
        <v>Please enter required information</v>
      </c>
      <c r="AE74" s="508">
        <f>IF($C$5&lt;2011,Calculations!AF147,Calculations!AG147)</f>
        <v>0</v>
      </c>
      <c r="AF74" s="509"/>
      <c r="AG74" s="78"/>
      <c r="AH74" s="138" t="str">
        <f>IF(AG64=1,IF(AG74="",IF(OR(AG70="",AG72=""),Calculations!$D64,AG70*AG72),AG74),IF(AG74="",InpReq,AG74))</f>
        <v>Please enter required information</v>
      </c>
      <c r="AI74" s="508">
        <f>IF($C$5&lt;2011,Calculations!AJ147,Calculations!AK147)</f>
        <v>0</v>
      </c>
      <c r="AJ74" s="509"/>
      <c r="AK74" s="78"/>
      <c r="AL74" s="138" t="str">
        <f>IF(AK64=1,IF(AK74="",IF(OR(AK70="",AK72=""),Calculations!$D64,AK70*AK72),AK74),IF(AK74="",InpReq,AK74))</f>
        <v>Please enter required information</v>
      </c>
      <c r="AM74" s="508">
        <f>IF($C$5&lt;2011,Calculations!AN147,Calculations!AO147)</f>
        <v>0</v>
      </c>
      <c r="AN74" s="509"/>
      <c r="AO74" s="78"/>
      <c r="AP74" s="138" t="str">
        <f>IF(AO64=1,IF(AO74="",IF(OR(AO70="",AO72=""),Calculations!$D64,AO70*AO72),AO74),IF(AO74="",InpReq,AO74))</f>
        <v>Please enter required information</v>
      </c>
      <c r="AQ74" s="508">
        <f>IF($C$5&lt;2011,Calculations!AR147,Calculations!AS147)</f>
        <v>0</v>
      </c>
      <c r="AR74" s="509"/>
      <c r="AS74" s="78"/>
      <c r="AT74" s="138" t="str">
        <f>IF(AS64=1,IF(AS74="",IF(OR(AS70="",AS72=""),Calculations!$D64,AS70*AS72),AS74),IF(AS74="",InpReq,AS74))</f>
        <v>Please enter required information</v>
      </c>
      <c r="AU74" s="508">
        <f>IF($C$5&lt;2011,Calculations!AV147,Calculations!AW147)</f>
        <v>0</v>
      </c>
      <c r="AV74" s="509"/>
      <c r="AW74" s="78"/>
      <c r="AX74" s="138" t="str">
        <f>IF(AW64=1,IF(AW74="",IF(OR(AW70="",AW72=""),Calculations!$D64,AW70*AW72),AW74),IF(AW74="",InpReq,AW74))</f>
        <v>Please enter required information</v>
      </c>
      <c r="AY74" s="508">
        <f>IF($C$5&lt;2011,Calculations!AZ147,Calculations!BA147)</f>
        <v>0</v>
      </c>
      <c r="AZ74" s="509"/>
      <c r="BA74" s="78"/>
      <c r="BB74" s="138" t="str">
        <f>IF(BA64=1,IF(BA74="",IF(OR(BA70="",BA72=""),Calculations!$D64,BA70*BA72),BA74),IF(BA74="",InpReq,BA74))</f>
        <v>Please enter required information</v>
      </c>
      <c r="BC74" s="508">
        <f>IF($C$5&lt;2011,Calculations!BD147,Calculations!BE147)</f>
        <v>0</v>
      </c>
      <c r="BD74" s="509"/>
      <c r="BE74" s="78"/>
      <c r="BF74" s="138" t="str">
        <f>IF(BE64=1,IF(BE74="",IF(OR(BE70="",BE72=""),Calculations!$D64,BE70*BE72),BE74),IF(BE74="",InpReq,BE74))</f>
        <v>Please enter required information</v>
      </c>
      <c r="BG74" s="508">
        <f>IF($C$5&lt;2011,Calculations!BH147,Calculations!BI147)</f>
        <v>0</v>
      </c>
      <c r="BH74" s="509"/>
      <c r="BI74" s="78"/>
      <c r="BJ74" s="138" t="str">
        <f>IF(BI64=1,IF(BI74="",IF(OR(BI70="",BI72=""),Calculations!$D64,BI70*BI72),BI74),IF(BI74="",InpReq,BI74))</f>
        <v>Please enter required information</v>
      </c>
      <c r="BK74" s="508">
        <f>IF($C$5&lt;2011,Calculations!BL147,Calculations!BM147)</f>
        <v>0</v>
      </c>
      <c r="BL74" s="509"/>
      <c r="BM74" s="78"/>
      <c r="BN74" s="138" t="str">
        <f>IF(BM64=1,IF(BM74="",IF(OR(BM70="",BM72=""),Calculations!$D64,BM70*BM72),BM74),IF(BM74="",InpReq,BM74))</f>
        <v>Please enter required information</v>
      </c>
      <c r="BO74" s="508">
        <f>IF($C$5&lt;2011,Calculations!BP147,Calculations!BQ147)</f>
        <v>0</v>
      </c>
      <c r="BP74" s="509"/>
      <c r="BQ74" s="78"/>
      <c r="BR74" s="138" t="str">
        <f>IF(BQ64=1,IF(BQ74="",IF(OR(BQ70="",BQ72=""),Calculations!$D64,BQ70*BQ72),BQ74),IF(BQ74="",InpReq,BQ74))</f>
        <v>Please enter required information</v>
      </c>
      <c r="BS74" s="508">
        <f>IF($C$5&lt;2011,Calculations!BT147,Calculations!BU147)</f>
        <v>0</v>
      </c>
      <c r="BT74" s="509"/>
      <c r="BU74" s="78"/>
      <c r="BV74" s="138" t="str">
        <f>IF(BU64=1,IF(BU74="",IF(OR(BU70="",BU72=""),Calculations!$D64,BU70*BU72),BU74),IF(BU74="",InpReq,BU74))</f>
        <v>Please enter required information</v>
      </c>
      <c r="BW74" s="508">
        <f>IF($C$5&lt;2011,Calculations!BX147,Calculations!BY147)</f>
        <v>0</v>
      </c>
      <c r="BX74" s="509"/>
      <c r="BY74" s="78"/>
      <c r="BZ74" s="138" t="str">
        <f>IF(BY64=1,IF(BY74="",IF(OR(BY70="",BY72=""),Calculations!$D64,BY70*BY72),BY74),IF(BY74="",InpReq,BY74))</f>
        <v>Please enter required information</v>
      </c>
      <c r="CA74" s="508">
        <f>IF($C$5&lt;2011,Calculations!CB147,Calculations!CC147)</f>
        <v>0</v>
      </c>
      <c r="CB74" s="509"/>
      <c r="CC74" s="78"/>
      <c r="CD74" s="138" t="str">
        <f>IF(CC64=1,IF(CC74="",IF(OR(CC70="",CC72=""),Calculations!$D64,CC70*CC72),CC74),IF(CC74="",InpReq,CC74))</f>
        <v>Please enter required information</v>
      </c>
      <c r="CE74" s="508">
        <f>IF($C$5&lt;2011,Calculations!CF147,Calculations!CG147)</f>
        <v>0</v>
      </c>
      <c r="CF74" s="509"/>
      <c r="CG74" s="78"/>
      <c r="CH74" s="138" t="str">
        <f>IF(CG64=1,IF(CG74="",IF(OR(CG70="",CG72=""),Calculations!$D64,CG70*CG72),CG74),IF(CG74="",InpReq,CG74))</f>
        <v>Please enter required information</v>
      </c>
      <c r="CI74" s="508">
        <f>IF($C$5&lt;2011,Calculations!CJ147,Calculations!CK147)</f>
        <v>0</v>
      </c>
      <c r="CJ74" s="509"/>
      <c r="CK74" s="78"/>
      <c r="CL74" s="138" t="str">
        <f>IF(CK64=1,IF(CK74="",IF(OR(CK70="",CK72=""),Calculations!$D64,CK70*CK72),CK74),IF(CK74="",InpReq,CK74))</f>
        <v>Please enter required information</v>
      </c>
      <c r="CM74" s="508">
        <f>IF($C$5&lt;2011,Calculations!CN147,Calculations!CO147)</f>
        <v>0</v>
      </c>
      <c r="CN74" s="509"/>
      <c r="CO74" s="78"/>
      <c r="CP74" s="138" t="str">
        <f>IF(CO64=1,IF(CO74="",IF(OR(CO70="",CO72=""),Calculations!$D64,CO70*CO72),CO74),IF(CO74="",InpReq,CO74))</f>
        <v>Please enter required information</v>
      </c>
      <c r="CQ74" s="508">
        <f>IF($C$5&lt;2011,Calculations!CR147,Calculations!CS147)</f>
        <v>0</v>
      </c>
      <c r="CR74" s="509"/>
      <c r="CS74" s="78"/>
      <c r="CT74" s="138" t="str">
        <f>IF(CS64=1,IF(CS74="",IF(OR(CS70="",CS72=""),Calculations!$D64,CS70*CS72),CS74),IF(CS74="",InpReq,CS74))</f>
        <v>Please enter required information</v>
      </c>
      <c r="CU74" s="508">
        <f>IF($C$5&lt;2011,Calculations!CV147,Calculations!CW147)</f>
        <v>0</v>
      </c>
      <c r="CV74" s="509"/>
      <c r="CW74" s="78"/>
      <c r="CX74" s="138" t="str">
        <f>IF(CW64=1,IF(CW74="",IF(OR(CW70="",CW72=""),Calculations!$D64,CW70*CW72),CW74),IF(CW74="",InpReq,CW74))</f>
        <v>Please enter required information</v>
      </c>
      <c r="CY74" s="508">
        <f>IF($C$5&lt;2011,Calculations!CZ147,Calculations!DA147)</f>
        <v>0</v>
      </c>
      <c r="CZ74" s="509"/>
      <c r="DA74" s="78"/>
      <c r="DB74" s="138" t="str">
        <f>IF(DA64=1,IF(DA74="",IF(OR(DA70="",DA72=""),Calculations!$D64,DA70*DA72),DA74),IF(DA74="",InpReq,DA74))</f>
        <v>Please enter required information</v>
      </c>
      <c r="DC74" s="508">
        <f>IF($C$5&lt;2011,Calculations!DD147,Calculations!DE147)</f>
        <v>0</v>
      </c>
      <c r="DD74" s="509"/>
      <c r="DE74" s="78"/>
      <c r="DF74" s="138" t="str">
        <f>IF(DE64=1,IF(DE74="",IF(OR(DE70="",DE72=""),Calculations!$D64,DE70*DE72),DE74),IF(DE74="",InpReq,DE74))</f>
        <v>Please enter required information</v>
      </c>
      <c r="DG74" s="508">
        <f>IF($C$5&lt;2011,Calculations!DH147,Calculations!DI147)</f>
        <v>0</v>
      </c>
      <c r="DH74" s="509"/>
      <c r="DI74" s="78"/>
      <c r="DJ74" s="138" t="str">
        <f>IF(DI64=1,IF(DI74="",IF(OR(DI70="",DI72=""),Calculations!$D64,DI70*DI72),DI74),IF(DI74="",InpReq,DI74))</f>
        <v>Please enter required information</v>
      </c>
      <c r="DK74" s="508">
        <f>IF($C$5&lt;2011,Calculations!DL147,Calculations!DM147)</f>
        <v>0</v>
      </c>
      <c r="DL74" s="509"/>
      <c r="DM74" s="78"/>
      <c r="DN74" s="138" t="str">
        <f>IF(DM64=1,IF(DM74="",IF(OR(DM70="",DM72=""),Calculations!$D64,DM70*DM72),DM74),IF(DM74="",InpReq,DM74))</f>
        <v>Please enter required information</v>
      </c>
      <c r="DO74" s="508">
        <f>IF($C$5&lt;2011,Calculations!DP147,Calculations!DQ147)</f>
        <v>0</v>
      </c>
      <c r="DP74" s="509"/>
      <c r="DQ74" s="78"/>
      <c r="DR74" s="138" t="str">
        <f>IF(DQ64=1,IF(DQ74="",IF(OR(DQ70="",DQ72=""),Calculations!$D64,DQ70*DQ72),DQ74),IF(DQ74="",InpReq,DQ74))</f>
        <v>Please enter required information</v>
      </c>
      <c r="DS74" s="508">
        <f>IF($C$5&lt;2011,Calculations!DT147,Calculations!DU147)</f>
        <v>0</v>
      </c>
      <c r="DT74" s="509"/>
      <c r="DU74" s="78"/>
      <c r="DV74" s="138" t="str">
        <f>IF(DU64=1,IF(DU74="",IF(OR(DU70="",DU72=""),Calculations!$D64,DU70*DU72),DU74),IF(DU74="",InpReq,DU74))</f>
        <v>Please enter required information</v>
      </c>
      <c r="DW74" s="508">
        <f>IF($C$5&lt;2011,Calculations!DX147,Calculations!DY147)</f>
        <v>0</v>
      </c>
      <c r="DX74" s="509"/>
      <c r="DY74" s="78"/>
      <c r="DZ74" s="138" t="str">
        <f>IF(DY64=1,IF(DY74="",IF(OR(DY70="",DY72=""),Calculations!$D64,DY70*DY72),DY74),IF(DY74="",InpReq,DY74))</f>
        <v>Please enter required information</v>
      </c>
      <c r="EA74" s="508">
        <f>IF($C$5&lt;2011,Calculations!EB147,Calculations!EC147)</f>
        <v>0</v>
      </c>
      <c r="EB74" s="509"/>
      <c r="EC74" s="78"/>
      <c r="ED74" s="138" t="str">
        <f>IF(EC64=1,IF(EC74="",IF(OR(EC70="",EC72=""),Calculations!$D64,EC70*EC72),EC74),IF(EC74="",InpReq,EC74))</f>
        <v>Please enter required information</v>
      </c>
      <c r="EE74" s="508">
        <f>IF($C$5&lt;2011,Calculations!EF147,Calculations!EG147)</f>
        <v>0</v>
      </c>
      <c r="EF74" s="509"/>
      <c r="EG74" s="78"/>
      <c r="EH74" s="138" t="str">
        <f>IF(EG64=1,IF(EG74="",IF(OR(EG70="",EG72=""),Calculations!$D64,EG70*EG72),EG74),IF(EG74="",InpReq,EG74))</f>
        <v>Please enter required information</v>
      </c>
      <c r="EI74" s="508">
        <f>IF($C$5&lt;2011,Calculations!EJ147,Calculations!EK147)</f>
        <v>0</v>
      </c>
      <c r="EJ74" s="509"/>
      <c r="EK74" s="78"/>
      <c r="EL74" s="138" t="str">
        <f>IF(EK64=1,IF(EK74="",IF(OR(EK70="",EK72=""),Calculations!$D64,EK70*EK72),EK74),IF(EK74="",InpReq,EK74))</f>
        <v>Please enter required information</v>
      </c>
      <c r="EM74" s="508">
        <f>IF($C$5&lt;2011,Calculations!EN147,Calculations!EO147)</f>
        <v>0</v>
      </c>
      <c r="EN74" s="509"/>
      <c r="EO74" s="78"/>
      <c r="EP74" s="138" t="str">
        <f>IF(EO64=1,IF(EO74="",IF(OR(EO70="",EO72=""),Calculations!$D64,EO70*EO72),EO74),IF(EO74="",InpReq,EO74))</f>
        <v>Please enter required information</v>
      </c>
      <c r="EQ74" s="508">
        <f>IF($C$5&lt;2011,Calculations!ER147,Calculations!ES147)</f>
        <v>0</v>
      </c>
      <c r="ER74" s="509"/>
      <c r="ES74" s="78"/>
      <c r="ET74" s="138" t="str">
        <f>IF(ES64=1,IF(ES74="",IF(OR(ES70="",ES72=""),Calculations!$D64,ES70*ES72),ES74),IF(ES74="",InpReq,ES74))</f>
        <v>Please enter required information</v>
      </c>
      <c r="EU74" s="508">
        <f>IF($C$5&lt;2011,Calculations!EV147,Calculations!EW147)</f>
        <v>0</v>
      </c>
      <c r="EV74" s="509"/>
      <c r="EW74" s="78"/>
      <c r="EX74" s="138" t="str">
        <f>IF(EW64=1,IF(EW74="",IF(OR(EW70="",EW72=""),Calculations!$D64,EW70*EW72),EW74),IF(EW74="",InpReq,EW74))</f>
        <v>Please enter required information</v>
      </c>
      <c r="EY74" s="508">
        <f>IF($C$5&lt;2011,Calculations!EZ147,Calculations!FA147)</f>
        <v>0</v>
      </c>
      <c r="EZ74" s="509"/>
      <c r="FA74" s="78"/>
      <c r="FB74" s="138" t="str">
        <f>IF(FA64=1,IF(FA74="",IF(OR(FA70="",FA72=""),Calculations!$D64,FA70*FA72),FA74),IF(FA74="",InpReq,FA74))</f>
        <v>Please enter required information</v>
      </c>
      <c r="FC74" s="508">
        <f>IF($C$5&lt;2011,Calculations!FD147,Calculations!FE147)</f>
        <v>0</v>
      </c>
      <c r="FD74" s="509"/>
      <c r="FE74" s="78"/>
      <c r="FF74" s="138" t="str">
        <f>IF(FE64=1,IF(FE74="",IF(OR(FE70="",FE72=""),Calculations!$D64,FE70*FE72),FE74),IF(FE74="",InpReq,FE74))</f>
        <v>Please enter required information</v>
      </c>
      <c r="FG74" s="508">
        <f>IF($C$5&lt;2011,Calculations!FH147,Calculations!FI147)</f>
        <v>0</v>
      </c>
      <c r="FH74" s="509"/>
      <c r="FI74" s="78"/>
      <c r="FJ74" s="138" t="str">
        <f>IF(FI64=1,IF(FI74="",IF(OR(FI70="",FI72=""),Calculations!$D64,FI70*FI72),FI74),IF(FI74="",InpReq,FI74))</f>
        <v>Please enter required information</v>
      </c>
      <c r="FK74" s="508">
        <f>IF($C$5&lt;2011,Calculations!FL147,Calculations!FM147)</f>
        <v>0</v>
      </c>
      <c r="FL74" s="509"/>
      <c r="FM74" s="78"/>
      <c r="FN74" s="138" t="str">
        <f>IF(FM64=1,IF(FM74="",IF(OR(FM70="",FM72=""),Calculations!$D64,FM70*FM72),FM74),IF(FM74="",InpReq,FM74))</f>
        <v>Please enter required information</v>
      </c>
      <c r="FO74" s="508">
        <f>IF($C$5&lt;2011,Calculations!FP147,Calculations!FQ147)</f>
        <v>0</v>
      </c>
      <c r="FP74" s="509"/>
      <c r="FQ74" s="78"/>
      <c r="FR74" s="138" t="str">
        <f>IF(FQ64=1,IF(FQ74="",IF(OR(FQ70="",FQ72=""),Calculations!$D64,FQ70*FQ72),FQ74),IF(FQ74="",InpReq,FQ74))</f>
        <v>Please enter required information</v>
      </c>
      <c r="FS74" s="508">
        <f>IF($C$5&lt;2011,Calculations!FT147,Calculations!FU147)</f>
        <v>0</v>
      </c>
      <c r="FT74" s="509"/>
      <c r="FU74" s="78"/>
      <c r="FV74" s="138" t="str">
        <f>IF(FU64=1,IF(FU74="",IF(OR(FU70="",FU72=""),Calculations!$D64,FU70*FU72),FU74),IF(FU74="",InpReq,FU74))</f>
        <v>Please enter required information</v>
      </c>
      <c r="FW74" s="508">
        <f>IF($C$5&lt;2011,Calculations!FX147,Calculations!FY147)</f>
        <v>0</v>
      </c>
      <c r="FX74" s="509"/>
      <c r="FY74" s="78"/>
      <c r="FZ74" s="138" t="str">
        <f>IF(FY64=1,IF(FY74="",IF(OR(FY70="",FY72=""),Calculations!$D64,FY70*FY72),FY74),IF(FY74="",InpReq,FY74))</f>
        <v>Please enter required information</v>
      </c>
      <c r="GA74" s="508">
        <f>IF($C$5&lt;2011,Calculations!GB147,Calculations!GC147)</f>
        <v>0</v>
      </c>
      <c r="GB74" s="509"/>
      <c r="GC74" s="78"/>
      <c r="GD74" s="138" t="str">
        <f>IF(GC64=1,IF(GC74="",IF(OR(GC70="",GC72=""),Calculations!$D64,GC70*GC72),GC74),IF(GC74="",InpReq,GC74))</f>
        <v>Please enter required information</v>
      </c>
      <c r="GE74" s="508">
        <f>IF($C$5&lt;2011,Calculations!GF147,Calculations!GG147)</f>
        <v>0</v>
      </c>
      <c r="GF74" s="509"/>
      <c r="GG74" s="78"/>
      <c r="GH74" s="138" t="str">
        <f>IF(GG64=1,IF(GG74="",IF(OR(GG70="",GG72=""),Calculations!$D64,GG70*GG72),GG74),IF(GG74="",InpReq,GG74))</f>
        <v>Please enter required information</v>
      </c>
      <c r="GI74" s="508">
        <f>IF($C$5&lt;2011,Calculations!GJ147,Calculations!GK147)</f>
        <v>0</v>
      </c>
      <c r="GJ74" s="509"/>
      <c r="GK74" s="78"/>
      <c r="GL74" s="138" t="str">
        <f>IF(GK64=1,IF(GK74="",IF(OR(GK70="",GK72=""),Calculations!$D64,GK70*GK72),GK74),IF(GK74="",InpReq,GK74))</f>
        <v>Please enter required information</v>
      </c>
      <c r="GM74" s="508">
        <f>IF($C$5&lt;2011,Calculations!GN147,Calculations!GO147)</f>
        <v>0</v>
      </c>
      <c r="GN74" s="509"/>
      <c r="GO74" s="78"/>
      <c r="GP74" s="138" t="str">
        <f>IF(GO64=1,IF(GO74="",IF(OR(GO70="",GO72=""),Calculations!$D64,GO70*GO72),GO74),IF(GO74="",InpReq,GO74))</f>
        <v>Please enter required information</v>
      </c>
      <c r="GQ74" s="508">
        <f>IF($C$5&lt;2011,Calculations!GR147,Calculations!GS147)</f>
        <v>0</v>
      </c>
      <c r="GR74" s="509"/>
      <c r="GS74" s="78"/>
      <c r="GT74" s="138" t="str">
        <f>IF(GS64=1,IF(GS74="",IF(OR(GS70="",GS72=""),Calculations!$D64,GS70*GS72),GS74),IF(GS74="",InpReq,GS74))</f>
        <v>Please enter required information</v>
      </c>
      <c r="GU74" s="508">
        <f>IF($C$5&lt;2011,Calculations!GV147,Calculations!GW147)</f>
        <v>0</v>
      </c>
      <c r="GV74" s="509"/>
      <c r="GW74" s="78"/>
      <c r="GX74" s="138" t="str">
        <f>IF(GW64=1,IF(GW74="",IF(OR(GW70="",GW72=""),Calculations!$D64,GW70*GW72),GW74),IF(GW74="",InpReq,GW74))</f>
        <v>Please enter required information</v>
      </c>
      <c r="GY74" s="508">
        <f>IF($C$5&lt;2011,Calculations!GZ147,Calculations!HA147)</f>
        <v>0</v>
      </c>
      <c r="GZ74" s="509"/>
      <c r="HA74" s="78"/>
      <c r="HB74" s="138" t="str">
        <f>IF(HA64=1,IF(HA74="",IF(OR(HA70="",HA72=""),Calculations!$D64,HA70*HA72),HA74),IF(HA74="",InpReq,HA74))</f>
        <v>Please enter required information</v>
      </c>
      <c r="HC74" s="508">
        <f>IF($C$5&lt;2011,Calculations!HD147,Calculations!HE147)</f>
        <v>0</v>
      </c>
      <c r="HD74" s="509"/>
      <c r="HE74" s="78"/>
      <c r="HF74" s="138" t="str">
        <f>IF(HE64=1,IF(HE74="",IF(OR(HE70="",HE72=""),Calculations!$D64,HE70*HE72),HE74),IF(HE74="",InpReq,HE74))</f>
        <v>Please enter required information</v>
      </c>
      <c r="HG74" s="508">
        <f>IF($C$5&lt;2011,Calculations!HH147,Calculations!HI147)</f>
        <v>0</v>
      </c>
      <c r="HH74" s="509"/>
      <c r="HI74" s="78"/>
      <c r="HJ74" s="138" t="str">
        <f>IF(HI64=1,IF(HI74="",IF(OR(HI70="",HI72=""),Calculations!$D64,HI70*HI72),HI74),IF(HI74="",InpReq,HI74))</f>
        <v>Please enter required information</v>
      </c>
      <c r="HK74" s="508">
        <f>IF($C$5&lt;2011,Calculations!HL147,Calculations!HM147)</f>
        <v>0</v>
      </c>
      <c r="HL74" s="509"/>
      <c r="HM74" s="78"/>
      <c r="HN74" s="138" t="str">
        <f>IF(HM64=1,IF(HM74="",IF(OR(HM70="",HM72=""),Calculations!$D64,HM70*HM72),HM74),IF(HM74="",InpReq,HM74))</f>
        <v>Please enter required information</v>
      </c>
      <c r="HO74" s="508">
        <f>IF($C$5&lt;2011,Calculations!HP147,Calculations!HQ147)</f>
        <v>0</v>
      </c>
      <c r="HP74" s="509"/>
      <c r="HQ74" s="78"/>
      <c r="HR74" s="138" t="str">
        <f>IF(HQ64=1,IF(HQ74="",IF(OR(HQ70="",HQ72=""),Calculations!$D64,HQ70*HQ72),HQ74),IF(HQ74="",InpReq,HQ74))</f>
        <v>Please enter required information</v>
      </c>
      <c r="HS74" s="508">
        <f>IF($C$5&lt;2011,Calculations!HT147,Calculations!HU147)</f>
        <v>0</v>
      </c>
      <c r="HT74" s="509"/>
      <c r="HU74" s="78"/>
      <c r="HV74" s="138" t="str">
        <f>IF(HU64=1,IF(HU74="",IF(OR(HU70="",HU72=""),Calculations!$D64,HU70*HU72),HU74),IF(HU74="",InpReq,HU74))</f>
        <v>Please enter required information</v>
      </c>
      <c r="HW74" s="508">
        <f>IF($C$5&lt;2011,Calculations!HX147,Calculations!HY147)</f>
        <v>0</v>
      </c>
      <c r="HX74" s="509"/>
      <c r="HY74" s="78"/>
      <c r="HZ74" s="138" t="str">
        <f>IF(HY64=1,IF(HY74="",IF(OR(HY70="",HY72=""),Calculations!$D64,HY70*HY72),HY74),IF(HY74="",InpReq,HY74))</f>
        <v>Please enter required information</v>
      </c>
      <c r="IA74" s="508">
        <f>IF($C$5&lt;2011,Calculations!IB147,Calculations!IC147)</f>
        <v>0</v>
      </c>
      <c r="IB74" s="509"/>
      <c r="IC74" s="78"/>
      <c r="ID74" s="138" t="str">
        <f>IF(IC64=1,IF(IC74="",IF(OR(IC70="",IC72=""),Calculations!$D64,IC70*IC72),IC74),IF(IC74="",InpReq,IC74))</f>
        <v>Please enter required information</v>
      </c>
      <c r="IE74" s="508">
        <f>IF($C$5&lt;2011,Calculations!IF147,Calculations!IG147)</f>
        <v>0</v>
      </c>
      <c r="IF74" s="509"/>
      <c r="IG74" s="78"/>
      <c r="IH74" s="138" t="str">
        <f>IF(IG64=1,IF(IG74="",IF(OR(IG70="",IG72=""),Calculations!$D64,IG70*IG72),IG74),IF(IG74="",InpReq,IG74))</f>
        <v>Please enter required information</v>
      </c>
      <c r="II74" s="508">
        <f>IF($C$5&lt;2011,Calculations!IJ147,Calculations!IK147)</f>
        <v>0</v>
      </c>
      <c r="IJ74" s="509"/>
      <c r="IK74" s="78"/>
      <c r="IL74" s="138" t="str">
        <f>IF(IK64=1,IF(IK74="",IF(OR(IK70="",IK72=""),Calculations!$D64,IK70*IK72),IK74),IF(IK74="",InpReq,IK74))</f>
        <v>Please enter required information</v>
      </c>
      <c r="IM74" s="508">
        <f>IF($C$5&lt;2011,Calculations!IN147,Calculations!IO147)</f>
        <v>0</v>
      </c>
      <c r="IN74" s="509"/>
      <c r="IO74" s="78"/>
      <c r="IP74" s="138" t="str">
        <f>IF(IO64=1,IF(IO74="",IF(OR(IO70="",IO72=""),Calculations!$D64,IO70*IO72),IO74),IF(IO74="",InpReq,IO74))</f>
        <v>Please enter required information</v>
      </c>
      <c r="IQ74" s="508">
        <f>IF($C$5&lt;2011,Calculations!IR147,Calculations!IS147)</f>
        <v>0</v>
      </c>
      <c r="IR74" s="509"/>
      <c r="IS74" s="78"/>
      <c r="IT74" s="138" t="str">
        <f>IF(IS64=1,IF(IS74="",IF(OR(IS70="",IS72=""),Calculations!$D64,IS70*IS72),IS74),IF(IS74="",InpReq,IS74))</f>
        <v>Please enter required information</v>
      </c>
      <c r="IU74" s="508">
        <f>IF($C$5&lt;2011,Calculations!IV147,Calculations!#REF!)</f>
        <v>0</v>
      </c>
      <c r="IV74" s="509"/>
      <c r="IW74" s="78"/>
      <c r="IX74" s="138" t="str">
        <f>IF(IW64=1,IF(IW74="",IF(OR(IW70="",IW72=""),Calculations!$D64,IW70*IW72),IW74),IF(IW74="",InpReq,IW74))</f>
        <v>Please enter required information</v>
      </c>
    </row>
    <row r="75" spans="1:258" ht="30.2" hidden="1" customHeight="1" x14ac:dyDescent="0.25">
      <c r="E75" s="306"/>
      <c r="F75" s="270"/>
      <c r="G75" s="508">
        <f>IF($C$5&lt;2011,Calculations!H148,Calculations!I148)</f>
        <v>0</v>
      </c>
      <c r="H75" s="509"/>
      <c r="I75" s="177"/>
      <c r="J75" s="138">
        <f>SUM(J73:J74)</f>
        <v>0</v>
      </c>
      <c r="K75" s="508">
        <f>IF($C$5&lt;2011,Calculations!L148,Calculations!M148)</f>
        <v>0</v>
      </c>
      <c r="L75" s="509"/>
      <c r="M75" s="177"/>
      <c r="N75" s="138">
        <f>SUM(N73:N74)</f>
        <v>0</v>
      </c>
      <c r="O75" s="508">
        <f>IF($C$5&lt;2011,Calculations!P148,Calculations!Q148)</f>
        <v>0</v>
      </c>
      <c r="P75" s="509"/>
      <c r="Q75" s="177"/>
      <c r="R75" s="138">
        <f>SUM(R73:R74)</f>
        <v>0</v>
      </c>
      <c r="S75" s="508">
        <f>IF($C$5&lt;2011,Calculations!T148,Calculations!U148)</f>
        <v>0</v>
      </c>
      <c r="T75" s="509"/>
      <c r="U75" s="177"/>
      <c r="V75" s="138">
        <f>SUM(V73:V74)</f>
        <v>0</v>
      </c>
      <c r="W75" s="508">
        <f>IF($C$5&lt;2011,Calculations!X148,Calculations!Y148)</f>
        <v>0</v>
      </c>
      <c r="X75" s="509"/>
      <c r="Y75" s="177"/>
      <c r="Z75" s="138">
        <f>SUM(Z73:Z74)</f>
        <v>0</v>
      </c>
      <c r="AA75" s="508">
        <f>IF($C$5&lt;2011,Calculations!AB148,Calculations!AC148)</f>
        <v>0</v>
      </c>
      <c r="AB75" s="509"/>
      <c r="AC75" s="177"/>
      <c r="AD75" s="138">
        <f>SUM(AD73:AD74)</f>
        <v>0</v>
      </c>
      <c r="AE75" s="508">
        <f>IF($C$5&lt;2011,Calculations!AF148,Calculations!AG148)</f>
        <v>0</v>
      </c>
      <c r="AF75" s="509"/>
      <c r="AG75" s="177"/>
      <c r="AH75" s="138">
        <f>SUM(AH73:AH74)</f>
        <v>0</v>
      </c>
      <c r="AI75" s="508">
        <f>IF($C$5&lt;2011,Calculations!AJ148,Calculations!AK148)</f>
        <v>0</v>
      </c>
      <c r="AJ75" s="509"/>
      <c r="AK75" s="177"/>
      <c r="AL75" s="138">
        <f>SUM(AL73:AL74)</f>
        <v>0</v>
      </c>
      <c r="AM75" s="508">
        <f>IF($C$5&lt;2011,Calculations!AN148,Calculations!AO148)</f>
        <v>0</v>
      </c>
      <c r="AN75" s="509"/>
      <c r="AO75" s="177"/>
      <c r="AP75" s="138">
        <f>SUM(AP73:AP74)</f>
        <v>0</v>
      </c>
      <c r="AQ75" s="508">
        <f>IF($C$5&lt;2011,Calculations!AR148,Calculations!AS148)</f>
        <v>0</v>
      </c>
      <c r="AR75" s="509"/>
      <c r="AS75" s="177"/>
      <c r="AT75" s="138">
        <f>SUM(AT73:AT74)</f>
        <v>0</v>
      </c>
      <c r="AU75" s="508">
        <f>IF($C$5&lt;2011,Calculations!AV148,Calculations!AW148)</f>
        <v>0</v>
      </c>
      <c r="AV75" s="509"/>
      <c r="AW75" s="177"/>
      <c r="AX75" s="138">
        <f>SUM(AX73:AX74)</f>
        <v>0</v>
      </c>
      <c r="AY75" s="508">
        <f>IF($C$5&lt;2011,Calculations!AZ148,Calculations!BA148)</f>
        <v>0</v>
      </c>
      <c r="AZ75" s="509"/>
      <c r="BA75" s="177"/>
      <c r="BB75" s="138">
        <f>SUM(BB73:BB74)</f>
        <v>0</v>
      </c>
      <c r="BC75" s="508">
        <f>IF($C$5&lt;2011,Calculations!BD148,Calculations!BE148)</f>
        <v>0</v>
      </c>
      <c r="BD75" s="509"/>
      <c r="BE75" s="177"/>
      <c r="BF75" s="138">
        <f>SUM(BF73:BF74)</f>
        <v>0</v>
      </c>
      <c r="BG75" s="508">
        <f>IF($C$5&lt;2011,Calculations!BH148,Calculations!BI148)</f>
        <v>0</v>
      </c>
      <c r="BH75" s="509"/>
      <c r="BI75" s="177"/>
      <c r="BJ75" s="138">
        <f>SUM(BJ73:BJ74)</f>
        <v>0</v>
      </c>
      <c r="BK75" s="508">
        <f>IF($C$5&lt;2011,Calculations!BL148,Calculations!BM148)</f>
        <v>0</v>
      </c>
      <c r="BL75" s="509"/>
      <c r="BM75" s="177"/>
      <c r="BN75" s="138">
        <f>SUM(BN73:BN74)</f>
        <v>0</v>
      </c>
      <c r="BO75" s="508">
        <f>IF($C$5&lt;2011,Calculations!BP148,Calculations!BQ148)</f>
        <v>0</v>
      </c>
      <c r="BP75" s="509"/>
      <c r="BQ75" s="177"/>
      <c r="BR75" s="138">
        <f>SUM(BR73:BR74)</f>
        <v>0</v>
      </c>
      <c r="BS75" s="508">
        <f>IF($C$5&lt;2011,Calculations!BT148,Calculations!BU148)</f>
        <v>0</v>
      </c>
      <c r="BT75" s="509"/>
      <c r="BU75" s="177"/>
      <c r="BV75" s="138">
        <f>SUM(BV73:BV74)</f>
        <v>0</v>
      </c>
      <c r="BW75" s="508">
        <f>IF($C$5&lt;2011,Calculations!BX148,Calculations!BY148)</f>
        <v>0</v>
      </c>
      <c r="BX75" s="509"/>
      <c r="BY75" s="177"/>
      <c r="BZ75" s="138">
        <f>SUM(BZ73:BZ74)</f>
        <v>0</v>
      </c>
      <c r="CA75" s="508">
        <f>IF($C$5&lt;2011,Calculations!CB148,Calculations!CC148)</f>
        <v>0</v>
      </c>
      <c r="CB75" s="509"/>
      <c r="CC75" s="177"/>
      <c r="CD75" s="138">
        <f>SUM(CD73:CD74)</f>
        <v>0</v>
      </c>
      <c r="CE75" s="508">
        <f>IF($C$5&lt;2011,Calculations!CF148,Calculations!CG148)</f>
        <v>0</v>
      </c>
      <c r="CF75" s="509"/>
      <c r="CG75" s="177"/>
      <c r="CH75" s="138">
        <f>SUM(CH73:CH74)</f>
        <v>0</v>
      </c>
      <c r="CI75" s="508">
        <f>IF($C$5&lt;2011,Calculations!CJ148,Calculations!CK148)</f>
        <v>0</v>
      </c>
      <c r="CJ75" s="509"/>
      <c r="CK75" s="177"/>
      <c r="CL75" s="138">
        <f>SUM(CL73:CL74)</f>
        <v>0</v>
      </c>
      <c r="CM75" s="508">
        <f>IF($C$5&lt;2011,Calculations!CN148,Calculations!CO148)</f>
        <v>0</v>
      </c>
      <c r="CN75" s="509"/>
      <c r="CO75" s="177"/>
      <c r="CP75" s="138">
        <f>SUM(CP73:CP74)</f>
        <v>0</v>
      </c>
      <c r="CQ75" s="508">
        <f>IF($C$5&lt;2011,Calculations!CR148,Calculations!CS148)</f>
        <v>0</v>
      </c>
      <c r="CR75" s="509"/>
      <c r="CS75" s="177"/>
      <c r="CT75" s="138">
        <f>SUM(CT73:CT74)</f>
        <v>0</v>
      </c>
      <c r="CU75" s="508">
        <f>IF($C$5&lt;2011,Calculations!CV148,Calculations!CW148)</f>
        <v>0</v>
      </c>
      <c r="CV75" s="509"/>
      <c r="CW75" s="177"/>
      <c r="CX75" s="138">
        <f>SUM(CX73:CX74)</f>
        <v>0</v>
      </c>
      <c r="CY75" s="508">
        <f>IF($C$5&lt;2011,Calculations!CZ148,Calculations!DA148)</f>
        <v>0</v>
      </c>
      <c r="CZ75" s="509"/>
      <c r="DA75" s="177"/>
      <c r="DB75" s="138">
        <f>SUM(DB73:DB74)</f>
        <v>0</v>
      </c>
      <c r="DC75" s="508">
        <f>IF($C$5&lt;2011,Calculations!DD148,Calculations!DE148)</f>
        <v>0</v>
      </c>
      <c r="DD75" s="509"/>
      <c r="DE75" s="177"/>
      <c r="DF75" s="138">
        <f>SUM(DF73:DF74)</f>
        <v>0</v>
      </c>
      <c r="DG75" s="508">
        <f>IF($C$5&lt;2011,Calculations!DH148,Calculations!DI148)</f>
        <v>0</v>
      </c>
      <c r="DH75" s="509"/>
      <c r="DI75" s="177"/>
      <c r="DJ75" s="138">
        <f>SUM(DJ73:DJ74)</f>
        <v>0</v>
      </c>
      <c r="DK75" s="508">
        <f>IF($C$5&lt;2011,Calculations!DL148,Calculations!DM148)</f>
        <v>0</v>
      </c>
      <c r="DL75" s="509"/>
      <c r="DM75" s="177"/>
      <c r="DN75" s="138">
        <f>SUM(DN73:DN74)</f>
        <v>0</v>
      </c>
      <c r="DO75" s="508">
        <f>IF($C$5&lt;2011,Calculations!DP148,Calculations!DQ148)</f>
        <v>0</v>
      </c>
      <c r="DP75" s="509"/>
      <c r="DQ75" s="177"/>
      <c r="DR75" s="138">
        <f>SUM(DR73:DR74)</f>
        <v>0</v>
      </c>
      <c r="DS75" s="508">
        <f>IF($C$5&lt;2011,Calculations!DT148,Calculations!DU148)</f>
        <v>0</v>
      </c>
      <c r="DT75" s="509"/>
      <c r="DU75" s="177"/>
      <c r="DV75" s="138">
        <f>SUM(DV73:DV74)</f>
        <v>0</v>
      </c>
      <c r="DW75" s="508">
        <f>IF($C$5&lt;2011,Calculations!DX148,Calculations!DY148)</f>
        <v>0</v>
      </c>
      <c r="DX75" s="509"/>
      <c r="DY75" s="177"/>
      <c r="DZ75" s="138">
        <f>SUM(DZ73:DZ74)</f>
        <v>0</v>
      </c>
      <c r="EA75" s="508">
        <f>IF($C$5&lt;2011,Calculations!EB148,Calculations!EC148)</f>
        <v>0</v>
      </c>
      <c r="EB75" s="509"/>
      <c r="EC75" s="177"/>
      <c r="ED75" s="138">
        <f>SUM(ED73:ED74)</f>
        <v>0</v>
      </c>
      <c r="EE75" s="508">
        <f>IF($C$5&lt;2011,Calculations!EF148,Calculations!EG148)</f>
        <v>0</v>
      </c>
      <c r="EF75" s="509"/>
      <c r="EG75" s="177"/>
      <c r="EH75" s="138">
        <f>SUM(EH73:EH74)</f>
        <v>0</v>
      </c>
      <c r="EI75" s="508">
        <f>IF($C$5&lt;2011,Calculations!EJ148,Calculations!EK148)</f>
        <v>0</v>
      </c>
      <c r="EJ75" s="509"/>
      <c r="EK75" s="177"/>
      <c r="EL75" s="138">
        <f>SUM(EL73:EL74)</f>
        <v>0</v>
      </c>
      <c r="EM75" s="508">
        <f>IF($C$5&lt;2011,Calculations!EN148,Calculations!EO148)</f>
        <v>0</v>
      </c>
      <c r="EN75" s="509"/>
      <c r="EO75" s="177"/>
      <c r="EP75" s="138">
        <f>SUM(EP73:EP74)</f>
        <v>0</v>
      </c>
      <c r="EQ75" s="508">
        <f>IF($C$5&lt;2011,Calculations!ER148,Calculations!ES148)</f>
        <v>0</v>
      </c>
      <c r="ER75" s="509"/>
      <c r="ES75" s="177"/>
      <c r="ET75" s="138">
        <f>SUM(ET73:ET74)</f>
        <v>0</v>
      </c>
      <c r="EU75" s="508">
        <f>IF($C$5&lt;2011,Calculations!EV148,Calculations!EW148)</f>
        <v>0</v>
      </c>
      <c r="EV75" s="509"/>
      <c r="EW75" s="177"/>
      <c r="EX75" s="138">
        <f>SUM(EX73:EX74)</f>
        <v>0</v>
      </c>
      <c r="EY75" s="508">
        <f>IF($C$5&lt;2011,Calculations!EZ148,Calculations!FA148)</f>
        <v>0</v>
      </c>
      <c r="EZ75" s="509"/>
      <c r="FA75" s="177"/>
      <c r="FB75" s="138">
        <f>SUM(FB73:FB74)</f>
        <v>0</v>
      </c>
      <c r="FC75" s="508">
        <f>IF($C$5&lt;2011,Calculations!FD148,Calculations!FE148)</f>
        <v>0</v>
      </c>
      <c r="FD75" s="509"/>
      <c r="FE75" s="177"/>
      <c r="FF75" s="138">
        <f>SUM(FF73:FF74)</f>
        <v>0</v>
      </c>
      <c r="FG75" s="508">
        <f>IF($C$5&lt;2011,Calculations!FH148,Calculations!FI148)</f>
        <v>0</v>
      </c>
      <c r="FH75" s="509"/>
      <c r="FI75" s="177"/>
      <c r="FJ75" s="138">
        <f>SUM(FJ73:FJ74)</f>
        <v>0</v>
      </c>
      <c r="FK75" s="508">
        <f>IF($C$5&lt;2011,Calculations!FL148,Calculations!FM148)</f>
        <v>0</v>
      </c>
      <c r="FL75" s="509"/>
      <c r="FM75" s="177"/>
      <c r="FN75" s="138">
        <f>SUM(FN73:FN74)</f>
        <v>0</v>
      </c>
      <c r="FO75" s="508">
        <f>IF($C$5&lt;2011,Calculations!FP148,Calculations!FQ148)</f>
        <v>0</v>
      </c>
      <c r="FP75" s="509"/>
      <c r="FQ75" s="177"/>
      <c r="FR75" s="138">
        <f>SUM(FR73:FR74)</f>
        <v>0</v>
      </c>
      <c r="FS75" s="508">
        <f>IF($C$5&lt;2011,Calculations!FT148,Calculations!FU148)</f>
        <v>0</v>
      </c>
      <c r="FT75" s="509"/>
      <c r="FU75" s="177"/>
      <c r="FV75" s="138">
        <f>SUM(FV73:FV74)</f>
        <v>0</v>
      </c>
      <c r="FW75" s="508">
        <f>IF($C$5&lt;2011,Calculations!FX148,Calculations!FY148)</f>
        <v>0</v>
      </c>
      <c r="FX75" s="509"/>
      <c r="FY75" s="177"/>
      <c r="FZ75" s="138">
        <f>SUM(FZ73:FZ74)</f>
        <v>0</v>
      </c>
      <c r="GA75" s="508">
        <f>IF($C$5&lt;2011,Calculations!GB148,Calculations!GC148)</f>
        <v>0</v>
      </c>
      <c r="GB75" s="509"/>
      <c r="GC75" s="177"/>
      <c r="GD75" s="138">
        <f>SUM(GD73:GD74)</f>
        <v>0</v>
      </c>
      <c r="GE75" s="508">
        <f>IF($C$5&lt;2011,Calculations!GF148,Calculations!GG148)</f>
        <v>0</v>
      </c>
      <c r="GF75" s="509"/>
      <c r="GG75" s="177"/>
      <c r="GH75" s="138">
        <f>SUM(GH73:GH74)</f>
        <v>0</v>
      </c>
      <c r="GI75" s="508">
        <f>IF($C$5&lt;2011,Calculations!GJ148,Calculations!GK148)</f>
        <v>0</v>
      </c>
      <c r="GJ75" s="509"/>
      <c r="GK75" s="177"/>
      <c r="GL75" s="138">
        <f>SUM(GL73:GL74)</f>
        <v>0</v>
      </c>
      <c r="GM75" s="508">
        <f>IF($C$5&lt;2011,Calculations!GN148,Calculations!GO148)</f>
        <v>0</v>
      </c>
      <c r="GN75" s="509"/>
      <c r="GO75" s="177"/>
      <c r="GP75" s="138">
        <f>SUM(GP73:GP74)</f>
        <v>0</v>
      </c>
      <c r="GQ75" s="508">
        <f>IF($C$5&lt;2011,Calculations!GR148,Calculations!GS148)</f>
        <v>0</v>
      </c>
      <c r="GR75" s="509"/>
      <c r="GS75" s="177"/>
      <c r="GT75" s="138">
        <f>SUM(GT73:GT74)</f>
        <v>0</v>
      </c>
      <c r="GU75" s="508">
        <f>IF($C$5&lt;2011,Calculations!GV148,Calculations!GW148)</f>
        <v>0</v>
      </c>
      <c r="GV75" s="509"/>
      <c r="GW75" s="177"/>
      <c r="GX75" s="138">
        <f>SUM(GX73:GX74)</f>
        <v>0</v>
      </c>
      <c r="GY75" s="508">
        <f>IF($C$5&lt;2011,Calculations!GZ148,Calculations!HA148)</f>
        <v>0</v>
      </c>
      <c r="GZ75" s="509"/>
      <c r="HA75" s="177"/>
      <c r="HB75" s="138">
        <f>SUM(HB73:HB74)</f>
        <v>0</v>
      </c>
      <c r="HC75" s="508">
        <f>IF($C$5&lt;2011,Calculations!HD148,Calculations!HE148)</f>
        <v>0</v>
      </c>
      <c r="HD75" s="509"/>
      <c r="HE75" s="177"/>
      <c r="HF75" s="138">
        <f>SUM(HF73:HF74)</f>
        <v>0</v>
      </c>
      <c r="HG75" s="508">
        <f>IF($C$5&lt;2011,Calculations!HH148,Calculations!HI148)</f>
        <v>0</v>
      </c>
      <c r="HH75" s="509"/>
      <c r="HI75" s="177"/>
      <c r="HJ75" s="138">
        <f>SUM(HJ73:HJ74)</f>
        <v>0</v>
      </c>
      <c r="HK75" s="508">
        <f>IF($C$5&lt;2011,Calculations!HL148,Calculations!HM148)</f>
        <v>0</v>
      </c>
      <c r="HL75" s="509"/>
      <c r="HM75" s="177"/>
      <c r="HN75" s="138">
        <f>SUM(HN73:HN74)</f>
        <v>0</v>
      </c>
      <c r="HO75" s="508">
        <f>IF($C$5&lt;2011,Calculations!HP148,Calculations!HQ148)</f>
        <v>0</v>
      </c>
      <c r="HP75" s="509"/>
      <c r="HQ75" s="177"/>
      <c r="HR75" s="138">
        <f>SUM(HR73:HR74)</f>
        <v>0</v>
      </c>
      <c r="HS75" s="508">
        <f>IF($C$5&lt;2011,Calculations!HT148,Calculations!HU148)</f>
        <v>0</v>
      </c>
      <c r="HT75" s="509"/>
      <c r="HU75" s="177"/>
      <c r="HV75" s="138">
        <f>SUM(HV73:HV74)</f>
        <v>0</v>
      </c>
      <c r="HW75" s="508">
        <f>IF($C$5&lt;2011,Calculations!HX148,Calculations!HY148)</f>
        <v>0</v>
      </c>
      <c r="HX75" s="509"/>
      <c r="HY75" s="177"/>
      <c r="HZ75" s="138">
        <f>SUM(HZ73:HZ74)</f>
        <v>0</v>
      </c>
      <c r="IA75" s="508">
        <f>IF($C$5&lt;2011,Calculations!IB148,Calculations!IC148)</f>
        <v>0</v>
      </c>
      <c r="IB75" s="509"/>
      <c r="IC75" s="177"/>
      <c r="ID75" s="138">
        <f>SUM(ID73:ID74)</f>
        <v>0</v>
      </c>
      <c r="IE75" s="508">
        <f>IF($C$5&lt;2011,Calculations!IF148,Calculations!IG148)</f>
        <v>0</v>
      </c>
      <c r="IF75" s="509"/>
      <c r="IG75" s="177"/>
      <c r="IH75" s="138">
        <f>SUM(IH73:IH74)</f>
        <v>0</v>
      </c>
      <c r="II75" s="508">
        <f>IF($C$5&lt;2011,Calculations!IJ148,Calculations!IK148)</f>
        <v>0</v>
      </c>
      <c r="IJ75" s="509"/>
      <c r="IK75" s="177"/>
      <c r="IL75" s="138">
        <f>SUM(IL73:IL74)</f>
        <v>0</v>
      </c>
      <c r="IM75" s="508">
        <f>IF($C$5&lt;2011,Calculations!IN148,Calculations!IO148)</f>
        <v>0</v>
      </c>
      <c r="IN75" s="509"/>
      <c r="IO75" s="177"/>
      <c r="IP75" s="138">
        <f>SUM(IP73:IP74)</f>
        <v>0</v>
      </c>
      <c r="IQ75" s="508">
        <f>IF($C$5&lt;2011,Calculations!IR148,Calculations!IS148)</f>
        <v>0</v>
      </c>
      <c r="IR75" s="509"/>
      <c r="IS75" s="177"/>
      <c r="IT75" s="138">
        <f>SUM(IT73:IT74)</f>
        <v>0</v>
      </c>
      <c r="IU75" s="508">
        <f>IF($C$5&lt;2011,Calculations!IV148,Calculations!#REF!)</f>
        <v>0</v>
      </c>
      <c r="IV75" s="509"/>
      <c r="IW75" s="177"/>
      <c r="IX75" s="138">
        <f>SUM(IX73:IX74)</f>
        <v>0</v>
      </c>
    </row>
    <row r="76" spans="1:258" ht="30.2" hidden="1" customHeight="1" x14ac:dyDescent="0.25">
      <c r="F76" s="271"/>
      <c r="G76" s="263"/>
      <c r="H76" s="319"/>
      <c r="I76" s="177"/>
      <c r="J76" s="138"/>
      <c r="K76" s="263"/>
      <c r="L76" s="319"/>
      <c r="M76" s="177"/>
      <c r="N76" s="138"/>
      <c r="O76" s="263"/>
      <c r="P76" s="319"/>
      <c r="Q76" s="177"/>
      <c r="R76" s="138"/>
      <c r="S76" s="263"/>
      <c r="T76" s="319"/>
      <c r="U76" s="177"/>
      <c r="V76" s="138"/>
      <c r="W76" s="263"/>
      <c r="X76" s="319"/>
      <c r="Y76" s="177"/>
      <c r="Z76" s="138"/>
      <c r="AA76" s="263"/>
      <c r="AB76" s="319"/>
      <c r="AC76" s="177"/>
      <c r="AD76" s="138"/>
      <c r="AE76" s="263"/>
      <c r="AF76" s="319"/>
      <c r="AG76" s="177"/>
      <c r="AH76" s="138"/>
      <c r="AI76" s="263"/>
      <c r="AJ76" s="319"/>
      <c r="AK76" s="177"/>
      <c r="AL76" s="138"/>
      <c r="AM76" s="263"/>
      <c r="AN76" s="319"/>
      <c r="AO76" s="177"/>
      <c r="AP76" s="138"/>
      <c r="AQ76" s="263"/>
      <c r="AR76" s="319"/>
      <c r="AS76" s="177"/>
      <c r="AT76" s="138"/>
      <c r="AU76" s="263"/>
      <c r="AV76" s="319"/>
      <c r="AW76" s="177"/>
      <c r="AX76" s="138"/>
      <c r="AY76" s="263"/>
      <c r="AZ76" s="319"/>
      <c r="BA76" s="177"/>
      <c r="BB76" s="138"/>
      <c r="BC76" s="263"/>
      <c r="BD76" s="319"/>
      <c r="BE76" s="177"/>
      <c r="BF76" s="138"/>
      <c r="BG76" s="263"/>
      <c r="BH76" s="319"/>
      <c r="BI76" s="177"/>
      <c r="BJ76" s="138"/>
      <c r="BK76" s="263"/>
      <c r="BL76" s="319"/>
      <c r="BM76" s="177"/>
      <c r="BN76" s="138"/>
      <c r="BO76" s="263"/>
      <c r="BP76" s="319"/>
      <c r="BQ76" s="177"/>
      <c r="BR76" s="138"/>
      <c r="BS76" s="263"/>
      <c r="BT76" s="319"/>
      <c r="BU76" s="177"/>
      <c r="BV76" s="138"/>
      <c r="BW76" s="263"/>
      <c r="BX76" s="319"/>
      <c r="BY76" s="177"/>
      <c r="BZ76" s="138"/>
      <c r="CA76" s="263"/>
      <c r="CB76" s="319"/>
      <c r="CC76" s="177"/>
      <c r="CD76" s="138"/>
      <c r="CE76" s="263"/>
      <c r="CF76" s="319"/>
      <c r="CG76" s="177"/>
      <c r="CH76" s="138"/>
      <c r="CI76" s="263"/>
      <c r="CJ76" s="319"/>
      <c r="CK76" s="177"/>
      <c r="CL76" s="138"/>
      <c r="CM76" s="263"/>
      <c r="CN76" s="319"/>
      <c r="CO76" s="177"/>
      <c r="CP76" s="138"/>
      <c r="CQ76" s="263"/>
      <c r="CR76" s="319"/>
      <c r="CS76" s="177"/>
      <c r="CT76" s="138"/>
      <c r="CU76" s="263"/>
      <c r="CV76" s="319"/>
      <c r="CW76" s="177"/>
      <c r="CX76" s="138"/>
      <c r="CY76" s="263"/>
      <c r="CZ76" s="319"/>
      <c r="DA76" s="177"/>
      <c r="DB76" s="138"/>
      <c r="DC76" s="263"/>
      <c r="DD76" s="319"/>
      <c r="DE76" s="177"/>
      <c r="DF76" s="138"/>
      <c r="DG76" s="263"/>
      <c r="DH76" s="319"/>
      <c r="DI76" s="177"/>
      <c r="DJ76" s="138"/>
      <c r="DK76" s="263"/>
      <c r="DL76" s="319"/>
      <c r="DM76" s="177"/>
      <c r="DN76" s="138"/>
      <c r="DO76" s="263"/>
      <c r="DP76" s="319"/>
      <c r="DQ76" s="177"/>
      <c r="DR76" s="138"/>
      <c r="DS76" s="263"/>
      <c r="DT76" s="319"/>
      <c r="DU76" s="177"/>
      <c r="DV76" s="138"/>
      <c r="DW76" s="263"/>
      <c r="DX76" s="319"/>
      <c r="DY76" s="177"/>
      <c r="DZ76" s="138"/>
      <c r="EA76" s="263"/>
      <c r="EB76" s="319"/>
      <c r="EC76" s="177"/>
      <c r="ED76" s="138"/>
      <c r="EE76" s="263"/>
      <c r="EF76" s="319"/>
      <c r="EG76" s="177"/>
      <c r="EH76" s="138"/>
      <c r="EI76" s="263"/>
      <c r="EJ76" s="319"/>
      <c r="EK76" s="177"/>
      <c r="EL76" s="138"/>
      <c r="EM76" s="263"/>
      <c r="EN76" s="319"/>
      <c r="EO76" s="177"/>
      <c r="EP76" s="138"/>
      <c r="EQ76" s="263"/>
      <c r="ER76" s="319"/>
      <c r="ES76" s="177"/>
      <c r="ET76" s="138"/>
      <c r="EU76" s="263"/>
      <c r="EV76" s="319"/>
      <c r="EW76" s="177"/>
      <c r="EX76" s="138"/>
      <c r="EY76" s="263"/>
      <c r="EZ76" s="319"/>
      <c r="FA76" s="177"/>
      <c r="FB76" s="138"/>
      <c r="FC76" s="263"/>
      <c r="FD76" s="319"/>
      <c r="FE76" s="177"/>
      <c r="FF76" s="138"/>
      <c r="FG76" s="263"/>
      <c r="FH76" s="319"/>
      <c r="FI76" s="177"/>
      <c r="FJ76" s="138"/>
      <c r="FK76" s="263"/>
      <c r="FL76" s="319"/>
      <c r="FM76" s="177"/>
      <c r="FN76" s="138"/>
      <c r="FO76" s="263"/>
      <c r="FP76" s="319"/>
      <c r="FQ76" s="177"/>
      <c r="FR76" s="138"/>
      <c r="FS76" s="263"/>
      <c r="FT76" s="319"/>
      <c r="FU76" s="177"/>
      <c r="FV76" s="138"/>
      <c r="FW76" s="263"/>
      <c r="FX76" s="319"/>
      <c r="FY76" s="177"/>
      <c r="FZ76" s="138"/>
      <c r="GA76" s="263"/>
      <c r="GB76" s="319"/>
      <c r="GC76" s="177"/>
      <c r="GD76" s="138"/>
      <c r="GE76" s="263"/>
      <c r="GF76" s="319"/>
      <c r="GG76" s="177"/>
      <c r="GH76" s="138"/>
      <c r="GI76" s="263"/>
      <c r="GJ76" s="319"/>
      <c r="GK76" s="177"/>
      <c r="GL76" s="138"/>
      <c r="GM76" s="263"/>
      <c r="GN76" s="319"/>
      <c r="GO76" s="177"/>
      <c r="GP76" s="138"/>
      <c r="GQ76" s="263"/>
      <c r="GR76" s="319"/>
      <c r="GS76" s="177"/>
      <c r="GT76" s="138"/>
      <c r="GU76" s="263"/>
      <c r="GV76" s="319"/>
      <c r="GW76" s="177"/>
      <c r="GX76" s="138"/>
      <c r="GY76" s="263"/>
      <c r="GZ76" s="319"/>
      <c r="HA76" s="177"/>
      <c r="HB76" s="138"/>
      <c r="HC76" s="263"/>
      <c r="HD76" s="319"/>
      <c r="HE76" s="177"/>
      <c r="HF76" s="138"/>
      <c r="HG76" s="263"/>
      <c r="HH76" s="319"/>
      <c r="HI76" s="177"/>
      <c r="HJ76" s="138"/>
      <c r="HK76" s="263"/>
      <c r="HL76" s="319"/>
      <c r="HM76" s="177"/>
      <c r="HN76" s="138"/>
      <c r="HO76" s="263"/>
      <c r="HP76" s="319"/>
      <c r="HQ76" s="177"/>
      <c r="HR76" s="138"/>
      <c r="HS76" s="263"/>
      <c r="HT76" s="319"/>
      <c r="HU76" s="177"/>
      <c r="HV76" s="138"/>
      <c r="HW76" s="263"/>
      <c r="HX76" s="319"/>
      <c r="HY76" s="177"/>
      <c r="HZ76" s="138"/>
      <c r="IA76" s="263"/>
      <c r="IB76" s="319"/>
      <c r="IC76" s="177"/>
      <c r="ID76" s="138"/>
      <c r="IE76" s="263"/>
      <c r="IF76" s="319"/>
      <c r="IG76" s="177"/>
      <c r="IH76" s="138"/>
      <c r="II76" s="263"/>
      <c r="IJ76" s="319"/>
      <c r="IK76" s="177"/>
      <c r="IL76" s="138"/>
      <c r="IM76" s="263"/>
      <c r="IN76" s="319"/>
      <c r="IO76" s="177"/>
      <c r="IP76" s="138"/>
      <c r="IQ76" s="263"/>
      <c r="IR76" s="319"/>
      <c r="IS76" s="177"/>
      <c r="IT76" s="138"/>
      <c r="IU76" s="263"/>
      <c r="IV76" s="319"/>
      <c r="IW76" s="177"/>
      <c r="IX76" s="138"/>
    </row>
    <row r="77" spans="1:258" ht="30.2" hidden="1" customHeight="1" x14ac:dyDescent="0.25">
      <c r="F77" s="266"/>
      <c r="G77" s="263"/>
      <c r="H77" s="319"/>
      <c r="I77" s="177"/>
      <c r="J77" s="138"/>
      <c r="K77" s="263"/>
      <c r="L77" s="319"/>
      <c r="M77" s="177"/>
      <c r="N77" s="138"/>
      <c r="O77" s="263"/>
      <c r="P77" s="319"/>
      <c r="Q77" s="177"/>
      <c r="R77" s="138"/>
      <c r="S77" s="263"/>
      <c r="T77" s="319"/>
      <c r="U77" s="177"/>
      <c r="V77" s="138"/>
      <c r="W77" s="263"/>
      <c r="X77" s="319"/>
      <c r="Y77" s="177"/>
      <c r="Z77" s="138"/>
      <c r="AA77" s="263"/>
      <c r="AB77" s="319"/>
      <c r="AC77" s="177"/>
      <c r="AD77" s="138"/>
      <c r="AE77" s="263"/>
      <c r="AF77" s="319"/>
      <c r="AG77" s="177"/>
      <c r="AH77" s="138"/>
      <c r="AI77" s="263"/>
      <c r="AJ77" s="319"/>
      <c r="AK77" s="177"/>
      <c r="AL77" s="138"/>
      <c r="AM77" s="263"/>
      <c r="AN77" s="319"/>
      <c r="AO77" s="177"/>
      <c r="AP77" s="138"/>
      <c r="AQ77" s="263"/>
      <c r="AR77" s="319"/>
      <c r="AS77" s="177"/>
      <c r="AT77" s="138"/>
      <c r="AU77" s="263"/>
      <c r="AV77" s="319"/>
      <c r="AW77" s="177"/>
      <c r="AX77" s="138"/>
      <c r="AY77" s="263"/>
      <c r="AZ77" s="319"/>
      <c r="BA77" s="177"/>
      <c r="BB77" s="138"/>
      <c r="BC77" s="263"/>
      <c r="BD77" s="319"/>
      <c r="BE77" s="177"/>
      <c r="BF77" s="138"/>
      <c r="BG77" s="263"/>
      <c r="BH77" s="319"/>
      <c r="BI77" s="177"/>
      <c r="BJ77" s="138"/>
      <c r="BK77" s="263"/>
      <c r="BL77" s="319"/>
      <c r="BM77" s="177"/>
      <c r="BN77" s="138"/>
      <c r="BO77" s="263"/>
      <c r="BP77" s="319"/>
      <c r="BQ77" s="177"/>
      <c r="BR77" s="138"/>
      <c r="BS77" s="263"/>
      <c r="BT77" s="319"/>
      <c r="BU77" s="177"/>
      <c r="BV77" s="138"/>
      <c r="BW77" s="263"/>
      <c r="BX77" s="319"/>
      <c r="BY77" s="177"/>
      <c r="BZ77" s="138"/>
      <c r="CA77" s="263"/>
      <c r="CB77" s="319"/>
      <c r="CC77" s="177"/>
      <c r="CD77" s="138"/>
      <c r="CE77" s="263"/>
      <c r="CF77" s="319"/>
      <c r="CG77" s="177"/>
      <c r="CH77" s="138"/>
      <c r="CI77" s="263"/>
      <c r="CJ77" s="319"/>
      <c r="CK77" s="177"/>
      <c r="CL77" s="138"/>
      <c r="CM77" s="263"/>
      <c r="CN77" s="319"/>
      <c r="CO77" s="177"/>
      <c r="CP77" s="138"/>
      <c r="CQ77" s="263"/>
      <c r="CR77" s="319"/>
      <c r="CS77" s="177"/>
      <c r="CT77" s="138"/>
      <c r="CU77" s="263"/>
      <c r="CV77" s="319"/>
      <c r="CW77" s="177"/>
      <c r="CX77" s="138"/>
      <c r="CY77" s="263"/>
      <c r="CZ77" s="319"/>
      <c r="DA77" s="177"/>
      <c r="DB77" s="138"/>
      <c r="DC77" s="263"/>
      <c r="DD77" s="319"/>
      <c r="DE77" s="177"/>
      <c r="DF77" s="138"/>
      <c r="DG77" s="263"/>
      <c r="DH77" s="319"/>
      <c r="DI77" s="177"/>
      <c r="DJ77" s="138"/>
      <c r="DK77" s="263"/>
      <c r="DL77" s="319"/>
      <c r="DM77" s="177"/>
      <c r="DN77" s="138"/>
      <c r="DO77" s="263"/>
      <c r="DP77" s="319"/>
      <c r="DQ77" s="177"/>
      <c r="DR77" s="138"/>
      <c r="DS77" s="263"/>
      <c r="DT77" s="319"/>
      <c r="DU77" s="177"/>
      <c r="DV77" s="138"/>
      <c r="DW77" s="263"/>
      <c r="DX77" s="319"/>
      <c r="DY77" s="177"/>
      <c r="DZ77" s="138"/>
      <c r="EA77" s="263"/>
      <c r="EB77" s="319"/>
      <c r="EC77" s="177"/>
      <c r="ED77" s="138"/>
      <c r="EE77" s="263"/>
      <c r="EF77" s="319"/>
      <c r="EG77" s="177"/>
      <c r="EH77" s="138"/>
      <c r="EI77" s="263"/>
      <c r="EJ77" s="319"/>
      <c r="EK77" s="177"/>
      <c r="EL77" s="138"/>
      <c r="EM77" s="263"/>
      <c r="EN77" s="319"/>
      <c r="EO77" s="177"/>
      <c r="EP77" s="138"/>
      <c r="EQ77" s="263"/>
      <c r="ER77" s="319"/>
      <c r="ES77" s="177"/>
      <c r="ET77" s="138"/>
      <c r="EU77" s="263"/>
      <c r="EV77" s="319"/>
      <c r="EW77" s="177"/>
      <c r="EX77" s="138"/>
      <c r="EY77" s="263"/>
      <c r="EZ77" s="319"/>
      <c r="FA77" s="177"/>
      <c r="FB77" s="138"/>
      <c r="FC77" s="263"/>
      <c r="FD77" s="319"/>
      <c r="FE77" s="177"/>
      <c r="FF77" s="138"/>
      <c r="FG77" s="263"/>
      <c r="FH77" s="319"/>
      <c r="FI77" s="177"/>
      <c r="FJ77" s="138"/>
      <c r="FK77" s="263"/>
      <c r="FL77" s="319"/>
      <c r="FM77" s="177"/>
      <c r="FN77" s="138"/>
      <c r="FO77" s="263"/>
      <c r="FP77" s="319"/>
      <c r="FQ77" s="177"/>
      <c r="FR77" s="138"/>
      <c r="FS77" s="263"/>
      <c r="FT77" s="319"/>
      <c r="FU77" s="177"/>
      <c r="FV77" s="138"/>
      <c r="FW77" s="263"/>
      <c r="FX77" s="319"/>
      <c r="FY77" s="177"/>
      <c r="FZ77" s="138"/>
      <c r="GA77" s="263"/>
      <c r="GB77" s="319"/>
      <c r="GC77" s="177"/>
      <c r="GD77" s="138"/>
      <c r="GE77" s="263"/>
      <c r="GF77" s="319"/>
      <c r="GG77" s="177"/>
      <c r="GH77" s="138"/>
      <c r="GI77" s="263"/>
      <c r="GJ77" s="319"/>
      <c r="GK77" s="177"/>
      <c r="GL77" s="138"/>
      <c r="GM77" s="263"/>
      <c r="GN77" s="319"/>
      <c r="GO77" s="177"/>
      <c r="GP77" s="138"/>
      <c r="GQ77" s="263"/>
      <c r="GR77" s="319"/>
      <c r="GS77" s="177"/>
      <c r="GT77" s="138"/>
      <c r="GU77" s="263"/>
      <c r="GV77" s="319"/>
      <c r="GW77" s="177"/>
      <c r="GX77" s="138"/>
      <c r="GY77" s="263"/>
      <c r="GZ77" s="319"/>
      <c r="HA77" s="177"/>
      <c r="HB77" s="138"/>
      <c r="HC77" s="263"/>
      <c r="HD77" s="319"/>
      <c r="HE77" s="177"/>
      <c r="HF77" s="138"/>
      <c r="HG77" s="263"/>
      <c r="HH77" s="319"/>
      <c r="HI77" s="177"/>
      <c r="HJ77" s="138"/>
      <c r="HK77" s="263"/>
      <c r="HL77" s="319"/>
      <c r="HM77" s="177"/>
      <c r="HN77" s="138"/>
      <c r="HO77" s="263"/>
      <c r="HP77" s="319"/>
      <c r="HQ77" s="177"/>
      <c r="HR77" s="138"/>
      <c r="HS77" s="263"/>
      <c r="HT77" s="319"/>
      <c r="HU77" s="177"/>
      <c r="HV77" s="138"/>
      <c r="HW77" s="263"/>
      <c r="HX77" s="319"/>
      <c r="HY77" s="177"/>
      <c r="HZ77" s="138"/>
      <c r="IA77" s="263"/>
      <c r="IB77" s="319"/>
      <c r="IC77" s="177"/>
      <c r="ID77" s="138"/>
      <c r="IE77" s="263"/>
      <c r="IF77" s="319"/>
      <c r="IG77" s="177"/>
      <c r="IH77" s="138"/>
      <c r="II77" s="263"/>
      <c r="IJ77" s="319"/>
      <c r="IK77" s="177"/>
      <c r="IL77" s="138"/>
      <c r="IM77" s="263"/>
      <c r="IN77" s="319"/>
      <c r="IO77" s="177"/>
      <c r="IP77" s="138"/>
      <c r="IQ77" s="263"/>
      <c r="IR77" s="319"/>
      <c r="IS77" s="177"/>
      <c r="IT77" s="138"/>
      <c r="IU77" s="263"/>
      <c r="IV77" s="319"/>
      <c r="IW77" s="177"/>
      <c r="IX77" s="138"/>
    </row>
    <row r="78" spans="1:258" ht="30.2" hidden="1" customHeight="1" x14ac:dyDescent="0.25">
      <c r="F78" s="270"/>
      <c r="G78" s="508">
        <f>Calculations!I149</f>
        <v>0</v>
      </c>
      <c r="H78" s="509"/>
      <c r="I78" s="77"/>
      <c r="J78" s="135" t="str">
        <f>IF(I78="",InpReq,IF((I78)&gt;(J68-J75),"CODeff should be &lt; CODw - CODsl",I78))</f>
        <v>Please enter required information</v>
      </c>
      <c r="K78" s="508">
        <f>Calculations!M149</f>
        <v>0</v>
      </c>
      <c r="L78" s="509"/>
      <c r="M78" s="77"/>
      <c r="N78" s="135" t="str">
        <f>IF(M78="",InpReq,IF((M78)&gt;(N68-N75),"CODeff should be &lt; CODw - CODsl",M78))</f>
        <v>Please enter required information</v>
      </c>
      <c r="O78" s="508">
        <f>Calculations!Q149</f>
        <v>0</v>
      </c>
      <c r="P78" s="509"/>
      <c r="Q78" s="77"/>
      <c r="R78" s="135" t="str">
        <f>IF(Q78="",InpReq,IF((Q78)&gt;(R68-R75),"CODeff should be &lt; CODw - CODsl",Q78))</f>
        <v>Please enter required information</v>
      </c>
      <c r="S78" s="508">
        <f>Calculations!U149</f>
        <v>0</v>
      </c>
      <c r="T78" s="509"/>
      <c r="U78" s="77"/>
      <c r="V78" s="135" t="str">
        <f>IF(U78="",InpReq,IF((U78)&gt;(V68-V75),"CODeff should be &lt; CODw - CODsl",U78))</f>
        <v>Please enter required information</v>
      </c>
      <c r="W78" s="508">
        <f>Calculations!Y149</f>
        <v>0</v>
      </c>
      <c r="X78" s="509"/>
      <c r="Y78" s="77"/>
      <c r="Z78" s="135" t="str">
        <f>IF(Y78="",InpReq,IF((Y78)&gt;(Z68-Z75),"CODeff should be &lt; CODw - CODsl",Y78))</f>
        <v>Please enter required information</v>
      </c>
      <c r="AA78" s="508">
        <f>Calculations!AC149</f>
        <v>0</v>
      </c>
      <c r="AB78" s="509"/>
      <c r="AC78" s="77"/>
      <c r="AD78" s="135" t="str">
        <f>IF(AC78="",InpReq,IF((AC78)&gt;(AD68-AD75),"CODeff should be &lt; CODw - CODsl",AC78))</f>
        <v>Please enter required information</v>
      </c>
      <c r="AE78" s="508">
        <f>Calculations!AG149</f>
        <v>0</v>
      </c>
      <c r="AF78" s="509"/>
      <c r="AG78" s="77"/>
      <c r="AH78" s="135" t="str">
        <f>IF(AG78="",InpReq,IF((AG78)&gt;(AH68-AH75),"CODeff should be &lt; CODw - CODsl",AG78))</f>
        <v>Please enter required information</v>
      </c>
      <c r="AI78" s="508">
        <f>Calculations!AK149</f>
        <v>0</v>
      </c>
      <c r="AJ78" s="509"/>
      <c r="AK78" s="77"/>
      <c r="AL78" s="135" t="str">
        <f>IF(AK78="",InpReq,IF((AK78)&gt;(AL68-AL75),"CODeff should be &lt; CODw - CODsl",AK78))</f>
        <v>Please enter required information</v>
      </c>
      <c r="AM78" s="508">
        <f>Calculations!AO149</f>
        <v>0</v>
      </c>
      <c r="AN78" s="509"/>
      <c r="AO78" s="77"/>
      <c r="AP78" s="135" t="str">
        <f>IF(AO78="",InpReq,IF((AO78)&gt;(AP68-AP75),"CODeff should be &lt; CODw - CODsl",AO78))</f>
        <v>Please enter required information</v>
      </c>
      <c r="AQ78" s="508">
        <f>Calculations!AS149</f>
        <v>0</v>
      </c>
      <c r="AR78" s="509"/>
      <c r="AS78" s="77"/>
      <c r="AT78" s="135" t="str">
        <f>IF(AS78="",InpReq,IF((AS78)&gt;(AT68-AT75),"CODeff should be &lt; CODw - CODsl",AS78))</f>
        <v>Please enter required information</v>
      </c>
      <c r="AU78" s="508">
        <f>Calculations!AW149</f>
        <v>0</v>
      </c>
      <c r="AV78" s="509"/>
      <c r="AW78" s="77"/>
      <c r="AX78" s="135" t="str">
        <f>IF(AW78="",InpReq,IF((AW78)&gt;(AX68-AX75),"CODeff should be &lt; CODw - CODsl",AW78))</f>
        <v>Please enter required information</v>
      </c>
      <c r="AY78" s="508">
        <f>Calculations!BA149</f>
        <v>0</v>
      </c>
      <c r="AZ78" s="509"/>
      <c r="BA78" s="77"/>
      <c r="BB78" s="135" t="str">
        <f>IF(BA78="",InpReq,IF((BA78)&gt;(BB68-BB75),"CODeff should be &lt; CODw - CODsl",BA78))</f>
        <v>Please enter required information</v>
      </c>
      <c r="BC78" s="508">
        <f>Calculations!BE149</f>
        <v>0</v>
      </c>
      <c r="BD78" s="509"/>
      <c r="BE78" s="77"/>
      <c r="BF78" s="135" t="str">
        <f>IF(BE78="",InpReq,IF((BE78)&gt;(BF68-BF75),"CODeff should be &lt; CODw - CODsl",BE78))</f>
        <v>Please enter required information</v>
      </c>
      <c r="BG78" s="508">
        <f>Calculations!BI149</f>
        <v>0</v>
      </c>
      <c r="BH78" s="509"/>
      <c r="BI78" s="77"/>
      <c r="BJ78" s="135" t="str">
        <f>IF(BI78="",InpReq,IF((BI78)&gt;(BJ68-BJ75),"CODeff should be &lt; CODw - CODsl",BI78))</f>
        <v>Please enter required information</v>
      </c>
      <c r="BK78" s="508">
        <f>Calculations!BM149</f>
        <v>0</v>
      </c>
      <c r="BL78" s="509"/>
      <c r="BM78" s="77"/>
      <c r="BN78" s="135" t="str">
        <f>IF(BM78="",InpReq,IF((BM78)&gt;(BN68-BN75),"CODeff should be &lt; CODw - CODsl",BM78))</f>
        <v>Please enter required information</v>
      </c>
      <c r="BO78" s="508">
        <f>Calculations!BQ149</f>
        <v>0</v>
      </c>
      <c r="BP78" s="509"/>
      <c r="BQ78" s="77"/>
      <c r="BR78" s="135" t="str">
        <f>IF(BQ78="",InpReq,IF((BQ78)&gt;(BR68-BR75),"CODeff should be &lt; CODw - CODsl",BQ78))</f>
        <v>Please enter required information</v>
      </c>
      <c r="BS78" s="508">
        <f>Calculations!BU149</f>
        <v>0</v>
      </c>
      <c r="BT78" s="509"/>
      <c r="BU78" s="77"/>
      <c r="BV78" s="135" t="str">
        <f>IF(BU78="",InpReq,IF((BU78)&gt;(BV68-BV75),"CODeff should be &lt; CODw - CODsl",BU78))</f>
        <v>Please enter required information</v>
      </c>
      <c r="BW78" s="508">
        <f>Calculations!BY149</f>
        <v>0</v>
      </c>
      <c r="BX78" s="509"/>
      <c r="BY78" s="77"/>
      <c r="BZ78" s="135" t="str">
        <f>IF(BY78="",InpReq,IF((BY78)&gt;(BZ68-BZ75),"CODeff should be &lt; CODw - CODsl",BY78))</f>
        <v>Please enter required information</v>
      </c>
      <c r="CA78" s="508">
        <f>Calculations!CC149</f>
        <v>0</v>
      </c>
      <c r="CB78" s="509"/>
      <c r="CC78" s="77"/>
      <c r="CD78" s="135" t="str">
        <f>IF(CC78="",InpReq,IF((CC78)&gt;(CD68-CD75),"CODeff should be &lt; CODw - CODsl",CC78))</f>
        <v>Please enter required information</v>
      </c>
      <c r="CE78" s="508">
        <f>Calculations!CG149</f>
        <v>0</v>
      </c>
      <c r="CF78" s="509"/>
      <c r="CG78" s="77"/>
      <c r="CH78" s="135" t="str">
        <f>IF(CG78="",InpReq,IF((CG78)&gt;(CH68-CH75),"CODeff should be &lt; CODw - CODsl",CG78))</f>
        <v>Please enter required information</v>
      </c>
      <c r="CI78" s="508">
        <f>Calculations!CK149</f>
        <v>0</v>
      </c>
      <c r="CJ78" s="509"/>
      <c r="CK78" s="77"/>
      <c r="CL78" s="135" t="str">
        <f>IF(CK78="",InpReq,IF((CK78)&gt;(CL68-CL75),"CODeff should be &lt; CODw - CODsl",CK78))</f>
        <v>Please enter required information</v>
      </c>
      <c r="CM78" s="508">
        <f>Calculations!CO149</f>
        <v>0</v>
      </c>
      <c r="CN78" s="509"/>
      <c r="CO78" s="77"/>
      <c r="CP78" s="135" t="str">
        <f>IF(CO78="",InpReq,IF((CO78)&gt;(CP68-CP75),"CODeff should be &lt; CODw - CODsl",CO78))</f>
        <v>Please enter required information</v>
      </c>
      <c r="CQ78" s="508">
        <f>Calculations!CS149</f>
        <v>0</v>
      </c>
      <c r="CR78" s="509"/>
      <c r="CS78" s="77"/>
      <c r="CT78" s="135" t="str">
        <f>IF(CS78="",InpReq,IF((CS78)&gt;(CT68-CT75),"CODeff should be &lt; CODw - CODsl",CS78))</f>
        <v>Please enter required information</v>
      </c>
      <c r="CU78" s="508">
        <f>Calculations!CW149</f>
        <v>0</v>
      </c>
      <c r="CV78" s="509"/>
      <c r="CW78" s="77"/>
      <c r="CX78" s="135" t="str">
        <f>IF(CW78="",InpReq,IF((CW78)&gt;(CX68-CX75),"CODeff should be &lt; CODw - CODsl",CW78))</f>
        <v>Please enter required information</v>
      </c>
      <c r="CY78" s="508">
        <f>Calculations!DA149</f>
        <v>0</v>
      </c>
      <c r="CZ78" s="509"/>
      <c r="DA78" s="77"/>
      <c r="DB78" s="135" t="str">
        <f>IF(DA78="",InpReq,IF((DA78)&gt;(DB68-DB75),"CODeff should be &lt; CODw - CODsl",DA78))</f>
        <v>Please enter required information</v>
      </c>
      <c r="DC78" s="508">
        <f>Calculations!DE149</f>
        <v>0</v>
      </c>
      <c r="DD78" s="509"/>
      <c r="DE78" s="77"/>
      <c r="DF78" s="135" t="str">
        <f>IF(DE78="",InpReq,IF((DE78)&gt;(DF68-DF75),"CODeff should be &lt; CODw - CODsl",DE78))</f>
        <v>Please enter required information</v>
      </c>
      <c r="DG78" s="508">
        <f>Calculations!DI149</f>
        <v>0</v>
      </c>
      <c r="DH78" s="509"/>
      <c r="DI78" s="77"/>
      <c r="DJ78" s="135" t="str">
        <f>IF(DI78="",InpReq,IF((DI78)&gt;(DJ68-DJ75),"CODeff should be &lt; CODw - CODsl",DI78))</f>
        <v>Please enter required information</v>
      </c>
      <c r="DK78" s="508">
        <f>Calculations!DM149</f>
        <v>0</v>
      </c>
      <c r="DL78" s="509"/>
      <c r="DM78" s="77"/>
      <c r="DN78" s="135" t="str">
        <f>IF(DM78="",InpReq,IF((DM78)&gt;(DN68-DN75),"CODeff should be &lt; CODw - CODsl",DM78))</f>
        <v>Please enter required information</v>
      </c>
      <c r="DO78" s="508">
        <f>Calculations!DQ149</f>
        <v>0</v>
      </c>
      <c r="DP78" s="509"/>
      <c r="DQ78" s="77"/>
      <c r="DR78" s="135" t="str">
        <f>IF(DQ78="",InpReq,IF((DQ78)&gt;(DR68-DR75),"CODeff should be &lt; CODw - CODsl",DQ78))</f>
        <v>Please enter required information</v>
      </c>
      <c r="DS78" s="508">
        <f>Calculations!DU149</f>
        <v>0</v>
      </c>
      <c r="DT78" s="509"/>
      <c r="DU78" s="77"/>
      <c r="DV78" s="135" t="str">
        <f>IF(DU78="",InpReq,IF((DU78)&gt;(DV68-DV75),"CODeff should be &lt; CODw - CODsl",DU78))</f>
        <v>Please enter required information</v>
      </c>
      <c r="DW78" s="508">
        <f>Calculations!DY149</f>
        <v>0</v>
      </c>
      <c r="DX78" s="509"/>
      <c r="DY78" s="77"/>
      <c r="DZ78" s="135" t="str">
        <f>IF(DY78="",InpReq,IF((DY78)&gt;(DZ68-DZ75),"CODeff should be &lt; CODw - CODsl",DY78))</f>
        <v>Please enter required information</v>
      </c>
      <c r="EA78" s="508">
        <f>Calculations!EC149</f>
        <v>0</v>
      </c>
      <c r="EB78" s="509"/>
      <c r="EC78" s="77"/>
      <c r="ED78" s="135" t="str">
        <f>IF(EC78="",InpReq,IF((EC78)&gt;(ED68-ED75),"CODeff should be &lt; CODw - CODsl",EC78))</f>
        <v>Please enter required information</v>
      </c>
      <c r="EE78" s="508">
        <f>Calculations!EG149</f>
        <v>0</v>
      </c>
      <c r="EF78" s="509"/>
      <c r="EG78" s="77"/>
      <c r="EH78" s="135" t="str">
        <f>IF(EG78="",InpReq,IF((EG78)&gt;(EH68-EH75),"CODeff should be &lt; CODw - CODsl",EG78))</f>
        <v>Please enter required information</v>
      </c>
      <c r="EI78" s="508">
        <f>Calculations!EK149</f>
        <v>0</v>
      </c>
      <c r="EJ78" s="509"/>
      <c r="EK78" s="77"/>
      <c r="EL78" s="135" t="str">
        <f>IF(EK78="",InpReq,IF((EK78)&gt;(EL68-EL75),"CODeff should be &lt; CODw - CODsl",EK78))</f>
        <v>Please enter required information</v>
      </c>
      <c r="EM78" s="508">
        <f>Calculations!EO149</f>
        <v>0</v>
      </c>
      <c r="EN78" s="509"/>
      <c r="EO78" s="77"/>
      <c r="EP78" s="135" t="str">
        <f>IF(EO78="",InpReq,IF((EO78)&gt;(EP68-EP75),"CODeff should be &lt; CODw - CODsl",EO78))</f>
        <v>Please enter required information</v>
      </c>
      <c r="EQ78" s="508">
        <f>Calculations!ES149</f>
        <v>0</v>
      </c>
      <c r="ER78" s="509"/>
      <c r="ES78" s="77"/>
      <c r="ET78" s="135" t="str">
        <f>IF(ES78="",InpReq,IF((ES78)&gt;(ET68-ET75),"CODeff should be &lt; CODw - CODsl",ES78))</f>
        <v>Please enter required information</v>
      </c>
      <c r="EU78" s="508">
        <f>Calculations!EW149</f>
        <v>0</v>
      </c>
      <c r="EV78" s="509"/>
      <c r="EW78" s="77"/>
      <c r="EX78" s="135" t="str">
        <f>IF(EW78="",InpReq,IF((EW78)&gt;(EX68-EX75),"CODeff should be &lt; CODw - CODsl",EW78))</f>
        <v>Please enter required information</v>
      </c>
      <c r="EY78" s="508">
        <f>Calculations!FA149</f>
        <v>0</v>
      </c>
      <c r="EZ78" s="509"/>
      <c r="FA78" s="77"/>
      <c r="FB78" s="135" t="str">
        <f>IF(FA78="",InpReq,IF((FA78)&gt;(FB68-FB75),"CODeff should be &lt; CODw - CODsl",FA78))</f>
        <v>Please enter required information</v>
      </c>
      <c r="FC78" s="508">
        <f>Calculations!FE149</f>
        <v>0</v>
      </c>
      <c r="FD78" s="509"/>
      <c r="FE78" s="77"/>
      <c r="FF78" s="135" t="str">
        <f>IF(FE78="",InpReq,IF((FE78)&gt;(FF68-FF75),"CODeff should be &lt; CODw - CODsl",FE78))</f>
        <v>Please enter required information</v>
      </c>
      <c r="FG78" s="508">
        <f>Calculations!FI149</f>
        <v>0</v>
      </c>
      <c r="FH78" s="509"/>
      <c r="FI78" s="77"/>
      <c r="FJ78" s="135" t="str">
        <f>IF(FI78="",InpReq,IF((FI78)&gt;(FJ68-FJ75),"CODeff should be &lt; CODw - CODsl",FI78))</f>
        <v>Please enter required information</v>
      </c>
      <c r="FK78" s="508">
        <f>Calculations!FM149</f>
        <v>0</v>
      </c>
      <c r="FL78" s="509"/>
      <c r="FM78" s="77"/>
      <c r="FN78" s="135" t="str">
        <f>IF(FM78="",InpReq,IF((FM78)&gt;(FN68-FN75),"CODeff should be &lt; CODw - CODsl",FM78))</f>
        <v>Please enter required information</v>
      </c>
      <c r="FO78" s="508">
        <f>Calculations!FQ149</f>
        <v>0</v>
      </c>
      <c r="FP78" s="509"/>
      <c r="FQ78" s="77"/>
      <c r="FR78" s="135" t="str">
        <f>IF(FQ78="",InpReq,IF((FQ78)&gt;(FR68-FR75),"CODeff should be &lt; CODw - CODsl",FQ78))</f>
        <v>Please enter required information</v>
      </c>
      <c r="FS78" s="508">
        <f>Calculations!FU149</f>
        <v>0</v>
      </c>
      <c r="FT78" s="509"/>
      <c r="FU78" s="77"/>
      <c r="FV78" s="135" t="str">
        <f>IF(FU78="",InpReq,IF((FU78)&gt;(FV68-FV75),"CODeff should be &lt; CODw - CODsl",FU78))</f>
        <v>Please enter required information</v>
      </c>
      <c r="FW78" s="508">
        <f>Calculations!FY149</f>
        <v>0</v>
      </c>
      <c r="FX78" s="509"/>
      <c r="FY78" s="77"/>
      <c r="FZ78" s="135" t="str">
        <f>IF(FY78="",InpReq,IF((FY78)&gt;(FZ68-FZ75),"CODeff should be &lt; CODw - CODsl",FY78))</f>
        <v>Please enter required information</v>
      </c>
      <c r="GA78" s="508">
        <f>Calculations!GC149</f>
        <v>0</v>
      </c>
      <c r="GB78" s="509"/>
      <c r="GC78" s="77"/>
      <c r="GD78" s="135" t="str">
        <f>IF(GC78="",InpReq,IF((GC78)&gt;(GD68-GD75),"CODeff should be &lt; CODw - CODsl",GC78))</f>
        <v>Please enter required information</v>
      </c>
      <c r="GE78" s="508">
        <f>Calculations!GG149</f>
        <v>0</v>
      </c>
      <c r="GF78" s="509"/>
      <c r="GG78" s="77"/>
      <c r="GH78" s="135" t="str">
        <f>IF(GG78="",InpReq,IF((GG78)&gt;(GH68-GH75),"CODeff should be &lt; CODw - CODsl",GG78))</f>
        <v>Please enter required information</v>
      </c>
      <c r="GI78" s="508">
        <f>Calculations!GK149</f>
        <v>0</v>
      </c>
      <c r="GJ78" s="509"/>
      <c r="GK78" s="77"/>
      <c r="GL78" s="135" t="str">
        <f>IF(GK78="",InpReq,IF((GK78)&gt;(GL68-GL75),"CODeff should be &lt; CODw - CODsl",GK78))</f>
        <v>Please enter required information</v>
      </c>
      <c r="GM78" s="508">
        <f>Calculations!GO149</f>
        <v>0</v>
      </c>
      <c r="GN78" s="509"/>
      <c r="GO78" s="77"/>
      <c r="GP78" s="135" t="str">
        <f>IF(GO78="",InpReq,IF((GO78)&gt;(GP68-GP75),"CODeff should be &lt; CODw - CODsl",GO78))</f>
        <v>Please enter required information</v>
      </c>
      <c r="GQ78" s="508">
        <f>Calculations!GS149</f>
        <v>0</v>
      </c>
      <c r="GR78" s="509"/>
      <c r="GS78" s="77"/>
      <c r="GT78" s="135" t="str">
        <f>IF(GS78="",InpReq,IF((GS78)&gt;(GT68-GT75),"CODeff should be &lt; CODw - CODsl",GS78))</f>
        <v>Please enter required information</v>
      </c>
      <c r="GU78" s="508">
        <f>Calculations!GW149</f>
        <v>0</v>
      </c>
      <c r="GV78" s="509"/>
      <c r="GW78" s="77"/>
      <c r="GX78" s="135" t="str">
        <f>IF(GW78="",InpReq,IF((GW78)&gt;(GX68-GX75),"CODeff should be &lt; CODw - CODsl",GW78))</f>
        <v>Please enter required information</v>
      </c>
      <c r="GY78" s="508">
        <f>Calculations!HA149</f>
        <v>0</v>
      </c>
      <c r="GZ78" s="509"/>
      <c r="HA78" s="77"/>
      <c r="HB78" s="135" t="str">
        <f>IF(HA78="",InpReq,IF((HA78)&gt;(HB68-HB75),"CODeff should be &lt; CODw - CODsl",HA78))</f>
        <v>Please enter required information</v>
      </c>
      <c r="HC78" s="508">
        <f>Calculations!HE149</f>
        <v>0</v>
      </c>
      <c r="HD78" s="509"/>
      <c r="HE78" s="77"/>
      <c r="HF78" s="135" t="str">
        <f>IF(HE78="",InpReq,IF((HE78)&gt;(HF68-HF75),"CODeff should be &lt; CODw - CODsl",HE78))</f>
        <v>Please enter required information</v>
      </c>
      <c r="HG78" s="508">
        <f>Calculations!HI149</f>
        <v>0</v>
      </c>
      <c r="HH78" s="509"/>
      <c r="HI78" s="77"/>
      <c r="HJ78" s="135" t="str">
        <f>IF(HI78="",InpReq,IF((HI78)&gt;(HJ68-HJ75),"CODeff should be &lt; CODw - CODsl",HI78))</f>
        <v>Please enter required information</v>
      </c>
      <c r="HK78" s="508">
        <f>Calculations!HM149</f>
        <v>0</v>
      </c>
      <c r="HL78" s="509"/>
      <c r="HM78" s="77"/>
      <c r="HN78" s="135" t="str">
        <f>IF(HM78="",InpReq,IF((HM78)&gt;(HN68-HN75),"CODeff should be &lt; CODw - CODsl",HM78))</f>
        <v>Please enter required information</v>
      </c>
      <c r="HO78" s="508">
        <f>Calculations!HQ149</f>
        <v>0</v>
      </c>
      <c r="HP78" s="509"/>
      <c r="HQ78" s="77"/>
      <c r="HR78" s="135" t="str">
        <f>IF(HQ78="",InpReq,IF((HQ78)&gt;(HR68-HR75),"CODeff should be &lt; CODw - CODsl",HQ78))</f>
        <v>Please enter required information</v>
      </c>
      <c r="HS78" s="508">
        <f>Calculations!HU149</f>
        <v>0</v>
      </c>
      <c r="HT78" s="509"/>
      <c r="HU78" s="77"/>
      <c r="HV78" s="135" t="str">
        <f>IF(HU78="",InpReq,IF((HU78)&gt;(HV68-HV75),"CODeff should be &lt; CODw - CODsl",HU78))</f>
        <v>Please enter required information</v>
      </c>
      <c r="HW78" s="508">
        <f>Calculations!HY149</f>
        <v>0</v>
      </c>
      <c r="HX78" s="509"/>
      <c r="HY78" s="77"/>
      <c r="HZ78" s="135" t="str">
        <f>IF(HY78="",InpReq,IF((HY78)&gt;(HZ68-HZ75),"CODeff should be &lt; CODw - CODsl",HY78))</f>
        <v>Please enter required information</v>
      </c>
      <c r="IA78" s="508">
        <f>Calculations!IC149</f>
        <v>0</v>
      </c>
      <c r="IB78" s="509"/>
      <c r="IC78" s="77"/>
      <c r="ID78" s="135" t="str">
        <f>IF(IC78="",InpReq,IF((IC78)&gt;(ID68-ID75),"CODeff should be &lt; CODw - CODsl",IC78))</f>
        <v>Please enter required information</v>
      </c>
      <c r="IE78" s="508">
        <f>Calculations!IG149</f>
        <v>0</v>
      </c>
      <c r="IF78" s="509"/>
      <c r="IG78" s="77"/>
      <c r="IH78" s="135" t="str">
        <f>IF(IG78="",InpReq,IF((IG78)&gt;(IH68-IH75),"CODeff should be &lt; CODw - CODsl",IG78))</f>
        <v>Please enter required information</v>
      </c>
      <c r="II78" s="508">
        <f>Calculations!IK149</f>
        <v>0</v>
      </c>
      <c r="IJ78" s="509"/>
      <c r="IK78" s="77"/>
      <c r="IL78" s="135" t="str">
        <f>IF(IK78="",InpReq,IF((IK78)&gt;(IL68-IL75),"CODeff should be &lt; CODw - CODsl",IK78))</f>
        <v>Please enter required information</v>
      </c>
      <c r="IM78" s="508">
        <f>Calculations!IO149</f>
        <v>0</v>
      </c>
      <c r="IN78" s="509"/>
      <c r="IO78" s="77"/>
      <c r="IP78" s="135" t="str">
        <f>IF(IO78="",InpReq,IF((IO78)&gt;(IP68-IP75),"CODeff should be &lt; CODw - CODsl",IO78))</f>
        <v>Please enter required information</v>
      </c>
      <c r="IQ78" s="508">
        <f>Calculations!IS149</f>
        <v>0</v>
      </c>
      <c r="IR78" s="509"/>
      <c r="IS78" s="77"/>
      <c r="IT78" s="135" t="str">
        <f>IF(IS78="",InpReq,IF((IS78)&gt;(IT68-IT75),"CODeff should be &lt; CODw - CODsl",IS78))</f>
        <v>Please enter required information</v>
      </c>
      <c r="IU78" s="508" t="e">
        <f>Calculations!#REF!</f>
        <v>#REF!</v>
      </c>
      <c r="IV78" s="509"/>
      <c r="IW78" s="77"/>
      <c r="IX78" s="135" t="str">
        <f>IF(IW78="",InpReq,IF((IW78)&gt;(IX68-IX75),"CODeff should be &lt; CODw - CODsl",IW78))</f>
        <v>Please enter required information</v>
      </c>
    </row>
    <row r="79" spans="1:258" ht="30.2" hidden="1" customHeight="1" x14ac:dyDescent="0.25">
      <c r="F79" s="270"/>
      <c r="G79" s="508">
        <f>Calculations!I150</f>
        <v>0</v>
      </c>
      <c r="H79" s="509"/>
      <c r="I79" s="77"/>
      <c r="J79" s="135" t="str">
        <f>IF(I79="",InpReq,IF((I79+I80)&gt;(J75),"CODtrl + CODtro should be &lt; CODsl",I79))</f>
        <v>Please enter required information</v>
      </c>
      <c r="K79" s="508">
        <f>Calculations!M150</f>
        <v>0</v>
      </c>
      <c r="L79" s="509"/>
      <c r="M79" s="77"/>
      <c r="N79" s="135" t="str">
        <f>IF(M79="",InpReq,IF((M79+M80)&gt;(N75),"CODtrl + CODtro should be &lt; CODsl",M79))</f>
        <v>Please enter required information</v>
      </c>
      <c r="O79" s="508">
        <f>Calculations!Q150</f>
        <v>0</v>
      </c>
      <c r="P79" s="509"/>
      <c r="Q79" s="77"/>
      <c r="R79" s="135" t="str">
        <f>IF(Q79="",InpReq,IF((Q79+Q80)&gt;(R75),"CODtrl + CODtro should be &lt; CODsl",Q79))</f>
        <v>Please enter required information</v>
      </c>
      <c r="S79" s="508">
        <f>Calculations!U150</f>
        <v>0</v>
      </c>
      <c r="T79" s="509"/>
      <c r="U79" s="77"/>
      <c r="V79" s="135" t="str">
        <f>IF(U79="",InpReq,IF((U79+U80)&gt;(V75),"CODtrl + CODtro should be &lt; CODsl",U79))</f>
        <v>Please enter required information</v>
      </c>
      <c r="W79" s="508">
        <f>Calculations!Y150</f>
        <v>0</v>
      </c>
      <c r="X79" s="509"/>
      <c r="Y79" s="77"/>
      <c r="Z79" s="135" t="str">
        <f>IF(Y79="",InpReq,IF((Y79+Y80)&gt;(Z75),"CODtrl + CODtro should be &lt; CODsl",Y79))</f>
        <v>Please enter required information</v>
      </c>
      <c r="AA79" s="508">
        <f>Calculations!AC150</f>
        <v>0</v>
      </c>
      <c r="AB79" s="509"/>
      <c r="AC79" s="77"/>
      <c r="AD79" s="135" t="str">
        <f>IF(AC79="",InpReq,IF((AC79+AC80)&gt;(AD75),"CODtrl + CODtro should be &lt; CODsl",AC79))</f>
        <v>Please enter required information</v>
      </c>
      <c r="AE79" s="508">
        <f>Calculations!AG150</f>
        <v>0</v>
      </c>
      <c r="AF79" s="509"/>
      <c r="AG79" s="77"/>
      <c r="AH79" s="135" t="str">
        <f>IF(AG79="",InpReq,IF((AG79+AG80)&gt;(AH75),"CODtrl + CODtro should be &lt; CODsl",AG79))</f>
        <v>Please enter required information</v>
      </c>
      <c r="AI79" s="508">
        <f>Calculations!AK150</f>
        <v>0</v>
      </c>
      <c r="AJ79" s="509"/>
      <c r="AK79" s="77"/>
      <c r="AL79" s="135" t="str">
        <f>IF(AK79="",InpReq,IF((AK79+AK80)&gt;(AL75),"CODtrl + CODtro should be &lt; CODsl",AK79))</f>
        <v>Please enter required information</v>
      </c>
      <c r="AM79" s="508">
        <f>Calculations!AO150</f>
        <v>0</v>
      </c>
      <c r="AN79" s="509"/>
      <c r="AO79" s="77"/>
      <c r="AP79" s="135" t="str">
        <f>IF(AO79="",InpReq,IF((AO79+AO80)&gt;(AP75),"CODtrl + CODtro should be &lt; CODsl",AO79))</f>
        <v>Please enter required information</v>
      </c>
      <c r="AQ79" s="508">
        <f>Calculations!AS150</f>
        <v>0</v>
      </c>
      <c r="AR79" s="509"/>
      <c r="AS79" s="77"/>
      <c r="AT79" s="135" t="str">
        <f>IF(AS79="",InpReq,IF((AS79+AS80)&gt;(AT75),"CODtrl + CODtro should be &lt; CODsl",AS79))</f>
        <v>Please enter required information</v>
      </c>
      <c r="AU79" s="508">
        <f>Calculations!AW150</f>
        <v>0</v>
      </c>
      <c r="AV79" s="509"/>
      <c r="AW79" s="77"/>
      <c r="AX79" s="135" t="str">
        <f>IF(AW79="",InpReq,IF((AW79+AW80)&gt;(AX75),"CODtrl + CODtro should be &lt; CODsl",AW79))</f>
        <v>Please enter required information</v>
      </c>
      <c r="AY79" s="508">
        <f>Calculations!BA150</f>
        <v>0</v>
      </c>
      <c r="AZ79" s="509"/>
      <c r="BA79" s="77"/>
      <c r="BB79" s="135" t="str">
        <f>IF(BA79="",InpReq,IF((BA79+BA80)&gt;(BB75),"CODtrl + CODtro should be &lt; CODsl",BA79))</f>
        <v>Please enter required information</v>
      </c>
      <c r="BC79" s="508">
        <f>Calculations!BE150</f>
        <v>0</v>
      </c>
      <c r="BD79" s="509"/>
      <c r="BE79" s="77"/>
      <c r="BF79" s="135" t="str">
        <f>IF(BE79="",InpReq,IF((BE79+BE80)&gt;(BF75),"CODtrl + CODtro should be &lt; CODsl",BE79))</f>
        <v>Please enter required information</v>
      </c>
      <c r="BG79" s="508">
        <f>Calculations!BI150</f>
        <v>0</v>
      </c>
      <c r="BH79" s="509"/>
      <c r="BI79" s="77"/>
      <c r="BJ79" s="135" t="str">
        <f>IF(BI79="",InpReq,IF((BI79+BI80)&gt;(BJ75),"CODtrl + CODtro should be &lt; CODsl",BI79))</f>
        <v>Please enter required information</v>
      </c>
      <c r="BK79" s="508">
        <f>Calculations!BM150</f>
        <v>0</v>
      </c>
      <c r="BL79" s="509"/>
      <c r="BM79" s="77"/>
      <c r="BN79" s="135" t="str">
        <f>IF(BM79="",InpReq,IF((BM79+BM80)&gt;(BN75),"CODtrl + CODtro should be &lt; CODsl",BM79))</f>
        <v>Please enter required information</v>
      </c>
      <c r="BO79" s="508">
        <f>Calculations!BQ150</f>
        <v>0</v>
      </c>
      <c r="BP79" s="509"/>
      <c r="BQ79" s="77"/>
      <c r="BR79" s="135" t="str">
        <f>IF(BQ79="",InpReq,IF((BQ79+BQ80)&gt;(BR75),"CODtrl + CODtro should be &lt; CODsl",BQ79))</f>
        <v>Please enter required information</v>
      </c>
      <c r="BS79" s="508">
        <f>Calculations!BU150</f>
        <v>0</v>
      </c>
      <c r="BT79" s="509"/>
      <c r="BU79" s="77"/>
      <c r="BV79" s="135" t="str">
        <f>IF(BU79="",InpReq,IF((BU79+BU80)&gt;(BV75),"CODtrl + CODtro should be &lt; CODsl",BU79))</f>
        <v>Please enter required information</v>
      </c>
      <c r="BW79" s="508">
        <f>Calculations!BY150</f>
        <v>0</v>
      </c>
      <c r="BX79" s="509"/>
      <c r="BY79" s="77"/>
      <c r="BZ79" s="135" t="str">
        <f>IF(BY79="",InpReq,IF((BY79+BY80)&gt;(BZ75),"CODtrl + CODtro should be &lt; CODsl",BY79))</f>
        <v>Please enter required information</v>
      </c>
      <c r="CA79" s="508">
        <f>Calculations!CC150</f>
        <v>0</v>
      </c>
      <c r="CB79" s="509"/>
      <c r="CC79" s="77"/>
      <c r="CD79" s="135" t="str">
        <f>IF(CC79="",InpReq,IF((CC79+CC80)&gt;(CD75),"CODtrl + CODtro should be &lt; CODsl",CC79))</f>
        <v>Please enter required information</v>
      </c>
      <c r="CE79" s="508">
        <f>Calculations!CG150</f>
        <v>0</v>
      </c>
      <c r="CF79" s="509"/>
      <c r="CG79" s="77"/>
      <c r="CH79" s="135" t="str">
        <f>IF(CG79="",InpReq,IF((CG79+CG80)&gt;(CH75),"CODtrl + CODtro should be &lt; CODsl",CG79))</f>
        <v>Please enter required information</v>
      </c>
      <c r="CI79" s="508">
        <f>Calculations!CK150</f>
        <v>0</v>
      </c>
      <c r="CJ79" s="509"/>
      <c r="CK79" s="77"/>
      <c r="CL79" s="135" t="str">
        <f>IF(CK79="",InpReq,IF((CK79+CK80)&gt;(CL75),"CODtrl + CODtro should be &lt; CODsl",CK79))</f>
        <v>Please enter required information</v>
      </c>
      <c r="CM79" s="508">
        <f>Calculations!CO150</f>
        <v>0</v>
      </c>
      <c r="CN79" s="509"/>
      <c r="CO79" s="77"/>
      <c r="CP79" s="135" t="str">
        <f>IF(CO79="",InpReq,IF((CO79+CO80)&gt;(CP75),"CODtrl + CODtro should be &lt; CODsl",CO79))</f>
        <v>Please enter required information</v>
      </c>
      <c r="CQ79" s="508">
        <f>Calculations!CS150</f>
        <v>0</v>
      </c>
      <c r="CR79" s="509"/>
      <c r="CS79" s="77"/>
      <c r="CT79" s="135" t="str">
        <f>IF(CS79="",InpReq,IF((CS79+CS80)&gt;(CT75),"CODtrl + CODtro should be &lt; CODsl",CS79))</f>
        <v>Please enter required information</v>
      </c>
      <c r="CU79" s="508">
        <f>Calculations!CW150</f>
        <v>0</v>
      </c>
      <c r="CV79" s="509"/>
      <c r="CW79" s="77"/>
      <c r="CX79" s="135" t="str">
        <f>IF(CW79="",InpReq,IF((CW79+CW80)&gt;(CX75),"CODtrl + CODtro should be &lt; CODsl",CW79))</f>
        <v>Please enter required information</v>
      </c>
      <c r="CY79" s="508">
        <f>Calculations!DA150</f>
        <v>0</v>
      </c>
      <c r="CZ79" s="509"/>
      <c r="DA79" s="77"/>
      <c r="DB79" s="135" t="str">
        <f>IF(DA79="",InpReq,IF((DA79+DA80)&gt;(DB75),"CODtrl + CODtro should be &lt; CODsl",DA79))</f>
        <v>Please enter required information</v>
      </c>
      <c r="DC79" s="508">
        <f>Calculations!DE150</f>
        <v>0</v>
      </c>
      <c r="DD79" s="509"/>
      <c r="DE79" s="77"/>
      <c r="DF79" s="135" t="str">
        <f>IF(DE79="",InpReq,IF((DE79+DE80)&gt;(DF75),"CODtrl + CODtro should be &lt; CODsl",DE79))</f>
        <v>Please enter required information</v>
      </c>
      <c r="DG79" s="508">
        <f>Calculations!DI150</f>
        <v>0</v>
      </c>
      <c r="DH79" s="509"/>
      <c r="DI79" s="77"/>
      <c r="DJ79" s="135" t="str">
        <f>IF(DI79="",InpReq,IF((DI79+DI80)&gt;(DJ75),"CODtrl + CODtro should be &lt; CODsl",DI79))</f>
        <v>Please enter required information</v>
      </c>
      <c r="DK79" s="508">
        <f>Calculations!DM150</f>
        <v>0</v>
      </c>
      <c r="DL79" s="509"/>
      <c r="DM79" s="77"/>
      <c r="DN79" s="135" t="str">
        <f>IF(DM79="",InpReq,IF((DM79+DM80)&gt;(DN75),"CODtrl + CODtro should be &lt; CODsl",DM79))</f>
        <v>Please enter required information</v>
      </c>
      <c r="DO79" s="508">
        <f>Calculations!DQ150</f>
        <v>0</v>
      </c>
      <c r="DP79" s="509"/>
      <c r="DQ79" s="77"/>
      <c r="DR79" s="135" t="str">
        <f>IF(DQ79="",InpReq,IF((DQ79+DQ80)&gt;(DR75),"CODtrl + CODtro should be &lt; CODsl",DQ79))</f>
        <v>Please enter required information</v>
      </c>
      <c r="DS79" s="508">
        <f>Calculations!DU150</f>
        <v>0</v>
      </c>
      <c r="DT79" s="509"/>
      <c r="DU79" s="77"/>
      <c r="DV79" s="135" t="str">
        <f>IF(DU79="",InpReq,IF((DU79+DU80)&gt;(DV75),"CODtrl + CODtro should be &lt; CODsl",DU79))</f>
        <v>Please enter required information</v>
      </c>
      <c r="DW79" s="508">
        <f>Calculations!DY150</f>
        <v>0</v>
      </c>
      <c r="DX79" s="509"/>
      <c r="DY79" s="77"/>
      <c r="DZ79" s="135" t="str">
        <f>IF(DY79="",InpReq,IF((DY79+DY80)&gt;(DZ75),"CODtrl + CODtro should be &lt; CODsl",DY79))</f>
        <v>Please enter required information</v>
      </c>
      <c r="EA79" s="508">
        <f>Calculations!EC150</f>
        <v>0</v>
      </c>
      <c r="EB79" s="509"/>
      <c r="EC79" s="77"/>
      <c r="ED79" s="135" t="str">
        <f>IF(EC79="",InpReq,IF((EC79+EC80)&gt;(ED75),"CODtrl + CODtro should be &lt; CODsl",EC79))</f>
        <v>Please enter required information</v>
      </c>
      <c r="EE79" s="508">
        <f>Calculations!EG150</f>
        <v>0</v>
      </c>
      <c r="EF79" s="509"/>
      <c r="EG79" s="77"/>
      <c r="EH79" s="135" t="str">
        <f>IF(EG79="",InpReq,IF((EG79+EG80)&gt;(EH75),"CODtrl + CODtro should be &lt; CODsl",EG79))</f>
        <v>Please enter required information</v>
      </c>
      <c r="EI79" s="508">
        <f>Calculations!EK150</f>
        <v>0</v>
      </c>
      <c r="EJ79" s="509"/>
      <c r="EK79" s="77"/>
      <c r="EL79" s="135" t="str">
        <f>IF(EK79="",InpReq,IF((EK79+EK80)&gt;(EL75),"CODtrl + CODtro should be &lt; CODsl",EK79))</f>
        <v>Please enter required information</v>
      </c>
      <c r="EM79" s="508">
        <f>Calculations!EO150</f>
        <v>0</v>
      </c>
      <c r="EN79" s="509"/>
      <c r="EO79" s="77"/>
      <c r="EP79" s="135" t="str">
        <f>IF(EO79="",InpReq,IF((EO79+EO80)&gt;(EP75),"CODtrl + CODtro should be &lt; CODsl",EO79))</f>
        <v>Please enter required information</v>
      </c>
      <c r="EQ79" s="508">
        <f>Calculations!ES150</f>
        <v>0</v>
      </c>
      <c r="ER79" s="509"/>
      <c r="ES79" s="77"/>
      <c r="ET79" s="135" t="str">
        <f>IF(ES79="",InpReq,IF((ES79+ES80)&gt;(ET75),"CODtrl + CODtro should be &lt; CODsl",ES79))</f>
        <v>Please enter required information</v>
      </c>
      <c r="EU79" s="508">
        <f>Calculations!EW150</f>
        <v>0</v>
      </c>
      <c r="EV79" s="509"/>
      <c r="EW79" s="77"/>
      <c r="EX79" s="135" t="str">
        <f>IF(EW79="",InpReq,IF((EW79+EW80)&gt;(EX75),"CODtrl + CODtro should be &lt; CODsl",EW79))</f>
        <v>Please enter required information</v>
      </c>
      <c r="EY79" s="508">
        <f>Calculations!FA150</f>
        <v>0</v>
      </c>
      <c r="EZ79" s="509"/>
      <c r="FA79" s="77"/>
      <c r="FB79" s="135" t="str">
        <f>IF(FA79="",InpReq,IF((FA79+FA80)&gt;(FB75),"CODtrl + CODtro should be &lt; CODsl",FA79))</f>
        <v>Please enter required information</v>
      </c>
      <c r="FC79" s="508">
        <f>Calculations!FE150</f>
        <v>0</v>
      </c>
      <c r="FD79" s="509"/>
      <c r="FE79" s="77"/>
      <c r="FF79" s="135" t="str">
        <f>IF(FE79="",InpReq,IF((FE79+FE80)&gt;(FF75),"CODtrl + CODtro should be &lt; CODsl",FE79))</f>
        <v>Please enter required information</v>
      </c>
      <c r="FG79" s="508">
        <f>Calculations!FI150</f>
        <v>0</v>
      </c>
      <c r="FH79" s="509"/>
      <c r="FI79" s="77"/>
      <c r="FJ79" s="135" t="str">
        <f>IF(FI79="",InpReq,IF((FI79+FI80)&gt;(FJ75),"CODtrl + CODtro should be &lt; CODsl",FI79))</f>
        <v>Please enter required information</v>
      </c>
      <c r="FK79" s="508">
        <f>Calculations!FM150</f>
        <v>0</v>
      </c>
      <c r="FL79" s="509"/>
      <c r="FM79" s="77"/>
      <c r="FN79" s="135" t="str">
        <f>IF(FM79="",InpReq,IF((FM79+FM80)&gt;(FN75),"CODtrl + CODtro should be &lt; CODsl",FM79))</f>
        <v>Please enter required information</v>
      </c>
      <c r="FO79" s="508">
        <f>Calculations!FQ150</f>
        <v>0</v>
      </c>
      <c r="FP79" s="509"/>
      <c r="FQ79" s="77"/>
      <c r="FR79" s="135" t="str">
        <f>IF(FQ79="",InpReq,IF((FQ79+FQ80)&gt;(FR75),"CODtrl + CODtro should be &lt; CODsl",FQ79))</f>
        <v>Please enter required information</v>
      </c>
      <c r="FS79" s="508">
        <f>Calculations!FU150</f>
        <v>0</v>
      </c>
      <c r="FT79" s="509"/>
      <c r="FU79" s="77"/>
      <c r="FV79" s="135" t="str">
        <f>IF(FU79="",InpReq,IF((FU79+FU80)&gt;(FV75),"CODtrl + CODtro should be &lt; CODsl",FU79))</f>
        <v>Please enter required information</v>
      </c>
      <c r="FW79" s="508">
        <f>Calculations!FY150</f>
        <v>0</v>
      </c>
      <c r="FX79" s="509"/>
      <c r="FY79" s="77"/>
      <c r="FZ79" s="135" t="str">
        <f>IF(FY79="",InpReq,IF((FY79+FY80)&gt;(FZ75),"CODtrl + CODtro should be &lt; CODsl",FY79))</f>
        <v>Please enter required information</v>
      </c>
      <c r="GA79" s="508">
        <f>Calculations!GC150</f>
        <v>0</v>
      </c>
      <c r="GB79" s="509"/>
      <c r="GC79" s="77"/>
      <c r="GD79" s="135" t="str">
        <f>IF(GC79="",InpReq,IF((GC79+GC80)&gt;(GD75),"CODtrl + CODtro should be &lt; CODsl",GC79))</f>
        <v>Please enter required information</v>
      </c>
      <c r="GE79" s="508">
        <f>Calculations!GG150</f>
        <v>0</v>
      </c>
      <c r="GF79" s="509"/>
      <c r="GG79" s="77"/>
      <c r="GH79" s="135" t="str">
        <f>IF(GG79="",InpReq,IF((GG79+GG80)&gt;(GH75),"CODtrl + CODtro should be &lt; CODsl",GG79))</f>
        <v>Please enter required information</v>
      </c>
      <c r="GI79" s="508">
        <f>Calculations!GK150</f>
        <v>0</v>
      </c>
      <c r="GJ79" s="509"/>
      <c r="GK79" s="77"/>
      <c r="GL79" s="135" t="str">
        <f>IF(GK79="",InpReq,IF((GK79+GK80)&gt;(GL75),"CODtrl + CODtro should be &lt; CODsl",GK79))</f>
        <v>Please enter required information</v>
      </c>
      <c r="GM79" s="508">
        <f>Calculations!GO150</f>
        <v>0</v>
      </c>
      <c r="GN79" s="509"/>
      <c r="GO79" s="77"/>
      <c r="GP79" s="135" t="str">
        <f>IF(GO79="",InpReq,IF((GO79+GO80)&gt;(GP75),"CODtrl + CODtro should be &lt; CODsl",GO79))</f>
        <v>Please enter required information</v>
      </c>
      <c r="GQ79" s="508">
        <f>Calculations!GS150</f>
        <v>0</v>
      </c>
      <c r="GR79" s="509"/>
      <c r="GS79" s="77"/>
      <c r="GT79" s="135" t="str">
        <f>IF(GS79="",InpReq,IF((GS79+GS80)&gt;(GT75),"CODtrl + CODtro should be &lt; CODsl",GS79))</f>
        <v>Please enter required information</v>
      </c>
      <c r="GU79" s="508">
        <f>Calculations!GW150</f>
        <v>0</v>
      </c>
      <c r="GV79" s="509"/>
      <c r="GW79" s="77"/>
      <c r="GX79" s="135" t="str">
        <f>IF(GW79="",InpReq,IF((GW79+GW80)&gt;(GX75),"CODtrl + CODtro should be &lt; CODsl",GW79))</f>
        <v>Please enter required information</v>
      </c>
      <c r="GY79" s="508">
        <f>Calculations!HA150</f>
        <v>0</v>
      </c>
      <c r="GZ79" s="509"/>
      <c r="HA79" s="77"/>
      <c r="HB79" s="135" t="str">
        <f>IF(HA79="",InpReq,IF((HA79+HA80)&gt;(HB75),"CODtrl + CODtro should be &lt; CODsl",HA79))</f>
        <v>Please enter required information</v>
      </c>
      <c r="HC79" s="508">
        <f>Calculations!HE150</f>
        <v>0</v>
      </c>
      <c r="HD79" s="509"/>
      <c r="HE79" s="77"/>
      <c r="HF79" s="135" t="str">
        <f>IF(HE79="",InpReq,IF((HE79+HE80)&gt;(HF75),"CODtrl + CODtro should be &lt; CODsl",HE79))</f>
        <v>Please enter required information</v>
      </c>
      <c r="HG79" s="508">
        <f>Calculations!HI150</f>
        <v>0</v>
      </c>
      <c r="HH79" s="509"/>
      <c r="HI79" s="77"/>
      <c r="HJ79" s="135" t="str">
        <f>IF(HI79="",InpReq,IF((HI79+HI80)&gt;(HJ75),"CODtrl + CODtro should be &lt; CODsl",HI79))</f>
        <v>Please enter required information</v>
      </c>
      <c r="HK79" s="508">
        <f>Calculations!HM150</f>
        <v>0</v>
      </c>
      <c r="HL79" s="509"/>
      <c r="HM79" s="77"/>
      <c r="HN79" s="135" t="str">
        <f>IF(HM79="",InpReq,IF((HM79+HM80)&gt;(HN75),"CODtrl + CODtro should be &lt; CODsl",HM79))</f>
        <v>Please enter required information</v>
      </c>
      <c r="HO79" s="508">
        <f>Calculations!HQ150</f>
        <v>0</v>
      </c>
      <c r="HP79" s="509"/>
      <c r="HQ79" s="77"/>
      <c r="HR79" s="135" t="str">
        <f>IF(HQ79="",InpReq,IF((HQ79+HQ80)&gt;(HR75),"CODtrl + CODtro should be &lt; CODsl",HQ79))</f>
        <v>Please enter required information</v>
      </c>
      <c r="HS79" s="508">
        <f>Calculations!HU150</f>
        <v>0</v>
      </c>
      <c r="HT79" s="509"/>
      <c r="HU79" s="77"/>
      <c r="HV79" s="135" t="str">
        <f>IF(HU79="",InpReq,IF((HU79+HU80)&gt;(HV75),"CODtrl + CODtro should be &lt; CODsl",HU79))</f>
        <v>Please enter required information</v>
      </c>
      <c r="HW79" s="508">
        <f>Calculations!HY150</f>
        <v>0</v>
      </c>
      <c r="HX79" s="509"/>
      <c r="HY79" s="77"/>
      <c r="HZ79" s="135" t="str">
        <f>IF(HY79="",InpReq,IF((HY79+HY80)&gt;(HZ75),"CODtrl + CODtro should be &lt; CODsl",HY79))</f>
        <v>Please enter required information</v>
      </c>
      <c r="IA79" s="508">
        <f>Calculations!IC150</f>
        <v>0</v>
      </c>
      <c r="IB79" s="509"/>
      <c r="IC79" s="77"/>
      <c r="ID79" s="135" t="str">
        <f>IF(IC79="",InpReq,IF((IC79+IC80)&gt;(ID75),"CODtrl + CODtro should be &lt; CODsl",IC79))</f>
        <v>Please enter required information</v>
      </c>
      <c r="IE79" s="508">
        <f>Calculations!IG150</f>
        <v>0</v>
      </c>
      <c r="IF79" s="509"/>
      <c r="IG79" s="77"/>
      <c r="IH79" s="135" t="str">
        <f>IF(IG79="",InpReq,IF((IG79+IG80)&gt;(IH75),"CODtrl + CODtro should be &lt; CODsl",IG79))</f>
        <v>Please enter required information</v>
      </c>
      <c r="II79" s="508">
        <f>Calculations!IK150</f>
        <v>0</v>
      </c>
      <c r="IJ79" s="509"/>
      <c r="IK79" s="77"/>
      <c r="IL79" s="135" t="str">
        <f>IF(IK79="",InpReq,IF((IK79+IK80)&gt;(IL75),"CODtrl + CODtro should be &lt; CODsl",IK79))</f>
        <v>Please enter required information</v>
      </c>
      <c r="IM79" s="508">
        <f>Calculations!IO150</f>
        <v>0</v>
      </c>
      <c r="IN79" s="509"/>
      <c r="IO79" s="77"/>
      <c r="IP79" s="135" t="str">
        <f>IF(IO79="",InpReq,IF((IO79+IO80)&gt;(IP75),"CODtrl + CODtro should be &lt; CODsl",IO79))</f>
        <v>Please enter required information</v>
      </c>
      <c r="IQ79" s="508">
        <f>Calculations!IS150</f>
        <v>0</v>
      </c>
      <c r="IR79" s="509"/>
      <c r="IS79" s="77"/>
      <c r="IT79" s="135" t="str">
        <f>IF(IS79="",InpReq,IF((IS79+IS80)&gt;(IT75),"CODtrl + CODtro should be &lt; CODsl",IS79))</f>
        <v>Please enter required information</v>
      </c>
      <c r="IU79" s="508" t="e">
        <f>Calculations!#REF!</f>
        <v>#REF!</v>
      </c>
      <c r="IV79" s="509"/>
      <c r="IW79" s="77"/>
      <c r="IX79" s="135" t="str">
        <f>IF(IW79="",InpReq,IF((IW79+IW80)&gt;(IX75),"CODtrl + CODtro should be &lt; CODsl",IW79))</f>
        <v>Please enter required information</v>
      </c>
    </row>
    <row r="80" spans="1:258" ht="30.2" hidden="1" customHeight="1" x14ac:dyDescent="0.25">
      <c r="F80" s="266"/>
      <c r="G80" s="508">
        <f>Calculations!I151</f>
        <v>0</v>
      </c>
      <c r="H80" s="509"/>
      <c r="I80" s="77"/>
      <c r="J80" s="135" t="str">
        <f>IF(I80="",InpReq,IF((I79+I80)&gt;(J75),"CODtrl + CODtro should be &lt; CODsl",I80))</f>
        <v>Please enter required information</v>
      </c>
      <c r="K80" s="508">
        <f>Calculations!M151</f>
        <v>0</v>
      </c>
      <c r="L80" s="509"/>
      <c r="M80" s="77"/>
      <c r="N80" s="135" t="str">
        <f>IF(M80="",InpReq,IF((M79+M80)&gt;(N75),"CODtrl + CODtro should be &lt; CODsl",M80))</f>
        <v>Please enter required information</v>
      </c>
      <c r="O80" s="508">
        <f>Calculations!Q151</f>
        <v>0</v>
      </c>
      <c r="P80" s="509"/>
      <c r="Q80" s="77"/>
      <c r="R80" s="135" t="str">
        <f>IF(Q80="",InpReq,IF((Q79+Q80)&gt;(R75),"CODtrl + CODtro should be &lt; CODsl",Q80))</f>
        <v>Please enter required information</v>
      </c>
      <c r="S80" s="508">
        <f>Calculations!U151</f>
        <v>0</v>
      </c>
      <c r="T80" s="509"/>
      <c r="U80" s="77"/>
      <c r="V80" s="135" t="str">
        <f>IF(U80="",InpReq,IF((U79+U80)&gt;(V75),"CODtrl + CODtro should be &lt; CODsl",U80))</f>
        <v>Please enter required information</v>
      </c>
      <c r="W80" s="508">
        <f>Calculations!Y151</f>
        <v>0</v>
      </c>
      <c r="X80" s="509"/>
      <c r="Y80" s="77"/>
      <c r="Z80" s="135" t="str">
        <f>IF(Y80="",InpReq,IF((Y79+Y80)&gt;(Z75),"CODtrl + CODtro should be &lt; CODsl",Y80))</f>
        <v>Please enter required information</v>
      </c>
      <c r="AA80" s="508">
        <f>Calculations!AC151</f>
        <v>0</v>
      </c>
      <c r="AB80" s="509"/>
      <c r="AC80" s="77"/>
      <c r="AD80" s="135" t="str">
        <f>IF(AC80="",InpReq,IF((AC79+AC80)&gt;(AD75),"CODtrl + CODtro should be &lt; CODsl",AC80))</f>
        <v>Please enter required information</v>
      </c>
      <c r="AE80" s="508">
        <f>Calculations!AG151</f>
        <v>0</v>
      </c>
      <c r="AF80" s="509"/>
      <c r="AG80" s="77"/>
      <c r="AH80" s="135" t="str">
        <f>IF(AG80="",InpReq,IF((AG79+AG80)&gt;(AH75),"CODtrl + CODtro should be &lt; CODsl",AG80))</f>
        <v>Please enter required information</v>
      </c>
      <c r="AI80" s="508">
        <f>Calculations!AK151</f>
        <v>0</v>
      </c>
      <c r="AJ80" s="509"/>
      <c r="AK80" s="77"/>
      <c r="AL80" s="135" t="str">
        <f>IF(AK80="",InpReq,IF((AK79+AK80)&gt;(AL75),"CODtrl + CODtro should be &lt; CODsl",AK80))</f>
        <v>Please enter required information</v>
      </c>
      <c r="AM80" s="508">
        <f>Calculations!AO151</f>
        <v>0</v>
      </c>
      <c r="AN80" s="509"/>
      <c r="AO80" s="77"/>
      <c r="AP80" s="135" t="str">
        <f>IF(AO80="",InpReq,IF((AO79+AO80)&gt;(AP75),"CODtrl + CODtro should be &lt; CODsl",AO80))</f>
        <v>Please enter required information</v>
      </c>
      <c r="AQ80" s="508">
        <f>Calculations!AS151</f>
        <v>0</v>
      </c>
      <c r="AR80" s="509"/>
      <c r="AS80" s="77"/>
      <c r="AT80" s="135" t="str">
        <f>IF(AS80="",InpReq,IF((AS79+AS80)&gt;(AT75),"CODtrl + CODtro should be &lt; CODsl",AS80))</f>
        <v>Please enter required information</v>
      </c>
      <c r="AU80" s="508">
        <f>Calculations!AW151</f>
        <v>0</v>
      </c>
      <c r="AV80" s="509"/>
      <c r="AW80" s="77"/>
      <c r="AX80" s="135" t="str">
        <f>IF(AW80="",InpReq,IF((AW79+AW80)&gt;(AX75),"CODtrl + CODtro should be &lt; CODsl",AW80))</f>
        <v>Please enter required information</v>
      </c>
      <c r="AY80" s="508">
        <f>Calculations!BA151</f>
        <v>0</v>
      </c>
      <c r="AZ80" s="509"/>
      <c r="BA80" s="77"/>
      <c r="BB80" s="135" t="str">
        <f>IF(BA80="",InpReq,IF((BA79+BA80)&gt;(BB75),"CODtrl + CODtro should be &lt; CODsl",BA80))</f>
        <v>Please enter required information</v>
      </c>
      <c r="BC80" s="508">
        <f>Calculations!BE151</f>
        <v>0</v>
      </c>
      <c r="BD80" s="509"/>
      <c r="BE80" s="77"/>
      <c r="BF80" s="135" t="str">
        <f>IF(BE80="",InpReq,IF((BE79+BE80)&gt;(BF75),"CODtrl + CODtro should be &lt; CODsl",BE80))</f>
        <v>Please enter required information</v>
      </c>
      <c r="BG80" s="508">
        <f>Calculations!BI151</f>
        <v>0</v>
      </c>
      <c r="BH80" s="509"/>
      <c r="BI80" s="77"/>
      <c r="BJ80" s="135" t="str">
        <f>IF(BI80="",InpReq,IF((BI79+BI80)&gt;(BJ75),"CODtrl + CODtro should be &lt; CODsl",BI80))</f>
        <v>Please enter required information</v>
      </c>
      <c r="BK80" s="508">
        <f>Calculations!BM151</f>
        <v>0</v>
      </c>
      <c r="BL80" s="509"/>
      <c r="BM80" s="77"/>
      <c r="BN80" s="135" t="str">
        <f>IF(BM80="",InpReq,IF((BM79+BM80)&gt;(BN75),"CODtrl + CODtro should be &lt; CODsl",BM80))</f>
        <v>Please enter required information</v>
      </c>
      <c r="BO80" s="508">
        <f>Calculations!BQ151</f>
        <v>0</v>
      </c>
      <c r="BP80" s="509"/>
      <c r="BQ80" s="77"/>
      <c r="BR80" s="135" t="str">
        <f>IF(BQ80="",InpReq,IF((BQ79+BQ80)&gt;(BR75),"CODtrl + CODtro should be &lt; CODsl",BQ80))</f>
        <v>Please enter required information</v>
      </c>
      <c r="BS80" s="508">
        <f>Calculations!BU151</f>
        <v>0</v>
      </c>
      <c r="BT80" s="509"/>
      <c r="BU80" s="77"/>
      <c r="BV80" s="135" t="str">
        <f>IF(BU80="",InpReq,IF((BU79+BU80)&gt;(BV75),"CODtrl + CODtro should be &lt; CODsl",BU80))</f>
        <v>Please enter required information</v>
      </c>
      <c r="BW80" s="508">
        <f>Calculations!BY151</f>
        <v>0</v>
      </c>
      <c r="BX80" s="509"/>
      <c r="BY80" s="77"/>
      <c r="BZ80" s="135" t="str">
        <f>IF(BY80="",InpReq,IF((BY79+BY80)&gt;(BZ75),"CODtrl + CODtro should be &lt; CODsl",BY80))</f>
        <v>Please enter required information</v>
      </c>
      <c r="CA80" s="508">
        <f>Calculations!CC151</f>
        <v>0</v>
      </c>
      <c r="CB80" s="509"/>
      <c r="CC80" s="77"/>
      <c r="CD80" s="135" t="str">
        <f>IF(CC80="",InpReq,IF((CC79+CC80)&gt;(CD75),"CODtrl + CODtro should be &lt; CODsl",CC80))</f>
        <v>Please enter required information</v>
      </c>
      <c r="CE80" s="508">
        <f>Calculations!CG151</f>
        <v>0</v>
      </c>
      <c r="CF80" s="509"/>
      <c r="CG80" s="77"/>
      <c r="CH80" s="135" t="str">
        <f>IF(CG80="",InpReq,IF((CG79+CG80)&gt;(CH75),"CODtrl + CODtro should be &lt; CODsl",CG80))</f>
        <v>Please enter required information</v>
      </c>
      <c r="CI80" s="508">
        <f>Calculations!CK151</f>
        <v>0</v>
      </c>
      <c r="CJ80" s="509"/>
      <c r="CK80" s="77"/>
      <c r="CL80" s="135" t="str">
        <f>IF(CK80="",InpReq,IF((CK79+CK80)&gt;(CL75),"CODtrl + CODtro should be &lt; CODsl",CK80))</f>
        <v>Please enter required information</v>
      </c>
      <c r="CM80" s="508">
        <f>Calculations!CO151</f>
        <v>0</v>
      </c>
      <c r="CN80" s="509"/>
      <c r="CO80" s="77"/>
      <c r="CP80" s="135" t="str">
        <f>IF(CO80="",InpReq,IF((CO79+CO80)&gt;(CP75),"CODtrl + CODtro should be &lt; CODsl",CO80))</f>
        <v>Please enter required information</v>
      </c>
      <c r="CQ80" s="508">
        <f>Calculations!CS151</f>
        <v>0</v>
      </c>
      <c r="CR80" s="509"/>
      <c r="CS80" s="77"/>
      <c r="CT80" s="135" t="str">
        <f>IF(CS80="",InpReq,IF((CS79+CS80)&gt;(CT75),"CODtrl + CODtro should be &lt; CODsl",CS80))</f>
        <v>Please enter required information</v>
      </c>
      <c r="CU80" s="508">
        <f>Calculations!CW151</f>
        <v>0</v>
      </c>
      <c r="CV80" s="509"/>
      <c r="CW80" s="77"/>
      <c r="CX80" s="135" t="str">
        <f>IF(CW80="",InpReq,IF((CW79+CW80)&gt;(CX75),"CODtrl + CODtro should be &lt; CODsl",CW80))</f>
        <v>Please enter required information</v>
      </c>
      <c r="CY80" s="508">
        <f>Calculations!DA151</f>
        <v>0</v>
      </c>
      <c r="CZ80" s="509"/>
      <c r="DA80" s="77"/>
      <c r="DB80" s="135" t="str">
        <f>IF(DA80="",InpReq,IF((DA79+DA80)&gt;(DB75),"CODtrl + CODtro should be &lt; CODsl",DA80))</f>
        <v>Please enter required information</v>
      </c>
      <c r="DC80" s="508">
        <f>Calculations!DE151</f>
        <v>0</v>
      </c>
      <c r="DD80" s="509"/>
      <c r="DE80" s="77"/>
      <c r="DF80" s="135" t="str">
        <f>IF(DE80="",InpReq,IF((DE79+DE80)&gt;(DF75),"CODtrl + CODtro should be &lt; CODsl",DE80))</f>
        <v>Please enter required information</v>
      </c>
      <c r="DG80" s="508">
        <f>Calculations!DI151</f>
        <v>0</v>
      </c>
      <c r="DH80" s="509"/>
      <c r="DI80" s="77"/>
      <c r="DJ80" s="135" t="str">
        <f>IF(DI80="",InpReq,IF((DI79+DI80)&gt;(DJ75),"CODtrl + CODtro should be &lt; CODsl",DI80))</f>
        <v>Please enter required information</v>
      </c>
      <c r="DK80" s="508">
        <f>Calculations!DM151</f>
        <v>0</v>
      </c>
      <c r="DL80" s="509"/>
      <c r="DM80" s="77"/>
      <c r="DN80" s="135" t="str">
        <f>IF(DM80="",InpReq,IF((DM79+DM80)&gt;(DN75),"CODtrl + CODtro should be &lt; CODsl",DM80))</f>
        <v>Please enter required information</v>
      </c>
      <c r="DO80" s="508">
        <f>Calculations!DQ151</f>
        <v>0</v>
      </c>
      <c r="DP80" s="509"/>
      <c r="DQ80" s="77"/>
      <c r="DR80" s="135" t="str">
        <f>IF(DQ80="",InpReq,IF((DQ79+DQ80)&gt;(DR75),"CODtrl + CODtro should be &lt; CODsl",DQ80))</f>
        <v>Please enter required information</v>
      </c>
      <c r="DS80" s="508">
        <f>Calculations!DU151</f>
        <v>0</v>
      </c>
      <c r="DT80" s="509"/>
      <c r="DU80" s="77"/>
      <c r="DV80" s="135" t="str">
        <f>IF(DU80="",InpReq,IF((DU79+DU80)&gt;(DV75),"CODtrl + CODtro should be &lt; CODsl",DU80))</f>
        <v>Please enter required information</v>
      </c>
      <c r="DW80" s="508">
        <f>Calculations!DY151</f>
        <v>0</v>
      </c>
      <c r="DX80" s="509"/>
      <c r="DY80" s="77"/>
      <c r="DZ80" s="135" t="str">
        <f>IF(DY80="",InpReq,IF((DY79+DY80)&gt;(DZ75),"CODtrl + CODtro should be &lt; CODsl",DY80))</f>
        <v>Please enter required information</v>
      </c>
      <c r="EA80" s="508">
        <f>Calculations!EC151</f>
        <v>0</v>
      </c>
      <c r="EB80" s="509"/>
      <c r="EC80" s="77"/>
      <c r="ED80" s="135" t="str">
        <f>IF(EC80="",InpReq,IF((EC79+EC80)&gt;(ED75),"CODtrl + CODtro should be &lt; CODsl",EC80))</f>
        <v>Please enter required information</v>
      </c>
      <c r="EE80" s="508">
        <f>Calculations!EG151</f>
        <v>0</v>
      </c>
      <c r="EF80" s="509"/>
      <c r="EG80" s="77"/>
      <c r="EH80" s="135" t="str">
        <f>IF(EG80="",InpReq,IF((EG79+EG80)&gt;(EH75),"CODtrl + CODtro should be &lt; CODsl",EG80))</f>
        <v>Please enter required information</v>
      </c>
      <c r="EI80" s="508">
        <f>Calculations!EK151</f>
        <v>0</v>
      </c>
      <c r="EJ80" s="509"/>
      <c r="EK80" s="77"/>
      <c r="EL80" s="135" t="str">
        <f>IF(EK80="",InpReq,IF((EK79+EK80)&gt;(EL75),"CODtrl + CODtro should be &lt; CODsl",EK80))</f>
        <v>Please enter required information</v>
      </c>
      <c r="EM80" s="508">
        <f>Calculations!EO151</f>
        <v>0</v>
      </c>
      <c r="EN80" s="509"/>
      <c r="EO80" s="77"/>
      <c r="EP80" s="135" t="str">
        <f>IF(EO80="",InpReq,IF((EO79+EO80)&gt;(EP75),"CODtrl + CODtro should be &lt; CODsl",EO80))</f>
        <v>Please enter required information</v>
      </c>
      <c r="EQ80" s="508">
        <f>Calculations!ES151</f>
        <v>0</v>
      </c>
      <c r="ER80" s="509"/>
      <c r="ES80" s="77"/>
      <c r="ET80" s="135" t="str">
        <f>IF(ES80="",InpReq,IF((ES79+ES80)&gt;(ET75),"CODtrl + CODtro should be &lt; CODsl",ES80))</f>
        <v>Please enter required information</v>
      </c>
      <c r="EU80" s="508">
        <f>Calculations!EW151</f>
        <v>0</v>
      </c>
      <c r="EV80" s="509"/>
      <c r="EW80" s="77"/>
      <c r="EX80" s="135" t="str">
        <f>IF(EW80="",InpReq,IF((EW79+EW80)&gt;(EX75),"CODtrl + CODtro should be &lt; CODsl",EW80))</f>
        <v>Please enter required information</v>
      </c>
      <c r="EY80" s="508">
        <f>Calculations!FA151</f>
        <v>0</v>
      </c>
      <c r="EZ80" s="509"/>
      <c r="FA80" s="77"/>
      <c r="FB80" s="135" t="str">
        <f>IF(FA80="",InpReq,IF((FA79+FA80)&gt;(FB75),"CODtrl + CODtro should be &lt; CODsl",FA80))</f>
        <v>Please enter required information</v>
      </c>
      <c r="FC80" s="508">
        <f>Calculations!FE151</f>
        <v>0</v>
      </c>
      <c r="FD80" s="509"/>
      <c r="FE80" s="77"/>
      <c r="FF80" s="135" t="str">
        <f>IF(FE80="",InpReq,IF((FE79+FE80)&gt;(FF75),"CODtrl + CODtro should be &lt; CODsl",FE80))</f>
        <v>Please enter required information</v>
      </c>
      <c r="FG80" s="508">
        <f>Calculations!FI151</f>
        <v>0</v>
      </c>
      <c r="FH80" s="509"/>
      <c r="FI80" s="77"/>
      <c r="FJ80" s="135" t="str">
        <f>IF(FI80="",InpReq,IF((FI79+FI80)&gt;(FJ75),"CODtrl + CODtro should be &lt; CODsl",FI80))</f>
        <v>Please enter required information</v>
      </c>
      <c r="FK80" s="508">
        <f>Calculations!FM151</f>
        <v>0</v>
      </c>
      <c r="FL80" s="509"/>
      <c r="FM80" s="77"/>
      <c r="FN80" s="135" t="str">
        <f>IF(FM80="",InpReq,IF((FM79+FM80)&gt;(FN75),"CODtrl + CODtro should be &lt; CODsl",FM80))</f>
        <v>Please enter required information</v>
      </c>
      <c r="FO80" s="508">
        <f>Calculations!FQ151</f>
        <v>0</v>
      </c>
      <c r="FP80" s="509"/>
      <c r="FQ80" s="77"/>
      <c r="FR80" s="135" t="str">
        <f>IF(FQ80="",InpReq,IF((FQ79+FQ80)&gt;(FR75),"CODtrl + CODtro should be &lt; CODsl",FQ80))</f>
        <v>Please enter required information</v>
      </c>
      <c r="FS80" s="508">
        <f>Calculations!FU151</f>
        <v>0</v>
      </c>
      <c r="FT80" s="509"/>
      <c r="FU80" s="77"/>
      <c r="FV80" s="135" t="str">
        <f>IF(FU80="",InpReq,IF((FU79+FU80)&gt;(FV75),"CODtrl + CODtro should be &lt; CODsl",FU80))</f>
        <v>Please enter required information</v>
      </c>
      <c r="FW80" s="508">
        <f>Calculations!FY151</f>
        <v>0</v>
      </c>
      <c r="FX80" s="509"/>
      <c r="FY80" s="77"/>
      <c r="FZ80" s="135" t="str">
        <f>IF(FY80="",InpReq,IF((FY79+FY80)&gt;(FZ75),"CODtrl + CODtro should be &lt; CODsl",FY80))</f>
        <v>Please enter required information</v>
      </c>
      <c r="GA80" s="508">
        <f>Calculations!GC151</f>
        <v>0</v>
      </c>
      <c r="GB80" s="509"/>
      <c r="GC80" s="77"/>
      <c r="GD80" s="135" t="str">
        <f>IF(GC80="",InpReq,IF((GC79+GC80)&gt;(GD75),"CODtrl + CODtro should be &lt; CODsl",GC80))</f>
        <v>Please enter required information</v>
      </c>
      <c r="GE80" s="508">
        <f>Calculations!GG151</f>
        <v>0</v>
      </c>
      <c r="GF80" s="509"/>
      <c r="GG80" s="77"/>
      <c r="GH80" s="135" t="str">
        <f>IF(GG80="",InpReq,IF((GG79+GG80)&gt;(GH75),"CODtrl + CODtro should be &lt; CODsl",GG80))</f>
        <v>Please enter required information</v>
      </c>
      <c r="GI80" s="508">
        <f>Calculations!GK151</f>
        <v>0</v>
      </c>
      <c r="GJ80" s="509"/>
      <c r="GK80" s="77"/>
      <c r="GL80" s="135" t="str">
        <f>IF(GK80="",InpReq,IF((GK79+GK80)&gt;(GL75),"CODtrl + CODtro should be &lt; CODsl",GK80))</f>
        <v>Please enter required information</v>
      </c>
      <c r="GM80" s="508">
        <f>Calculations!GO151</f>
        <v>0</v>
      </c>
      <c r="GN80" s="509"/>
      <c r="GO80" s="77"/>
      <c r="GP80" s="135" t="str">
        <f>IF(GO80="",InpReq,IF((GO79+GO80)&gt;(GP75),"CODtrl + CODtro should be &lt; CODsl",GO80))</f>
        <v>Please enter required information</v>
      </c>
      <c r="GQ80" s="508">
        <f>Calculations!GS151</f>
        <v>0</v>
      </c>
      <c r="GR80" s="509"/>
      <c r="GS80" s="77"/>
      <c r="GT80" s="135" t="str">
        <f>IF(GS80="",InpReq,IF((GS79+GS80)&gt;(GT75),"CODtrl + CODtro should be &lt; CODsl",GS80))</f>
        <v>Please enter required information</v>
      </c>
      <c r="GU80" s="508">
        <f>Calculations!GW151</f>
        <v>0</v>
      </c>
      <c r="GV80" s="509"/>
      <c r="GW80" s="77"/>
      <c r="GX80" s="135" t="str">
        <f>IF(GW80="",InpReq,IF((GW79+GW80)&gt;(GX75),"CODtrl + CODtro should be &lt; CODsl",GW80))</f>
        <v>Please enter required information</v>
      </c>
      <c r="GY80" s="508">
        <f>Calculations!HA151</f>
        <v>0</v>
      </c>
      <c r="GZ80" s="509"/>
      <c r="HA80" s="77"/>
      <c r="HB80" s="135" t="str">
        <f>IF(HA80="",InpReq,IF((HA79+HA80)&gt;(HB75),"CODtrl + CODtro should be &lt; CODsl",HA80))</f>
        <v>Please enter required information</v>
      </c>
      <c r="HC80" s="508">
        <f>Calculations!HE151</f>
        <v>0</v>
      </c>
      <c r="HD80" s="509"/>
      <c r="HE80" s="77"/>
      <c r="HF80" s="135" t="str">
        <f>IF(HE80="",InpReq,IF((HE79+HE80)&gt;(HF75),"CODtrl + CODtro should be &lt; CODsl",HE80))</f>
        <v>Please enter required information</v>
      </c>
      <c r="HG80" s="508">
        <f>Calculations!HI151</f>
        <v>0</v>
      </c>
      <c r="HH80" s="509"/>
      <c r="HI80" s="77"/>
      <c r="HJ80" s="135" t="str">
        <f>IF(HI80="",InpReq,IF((HI79+HI80)&gt;(HJ75),"CODtrl + CODtro should be &lt; CODsl",HI80))</f>
        <v>Please enter required information</v>
      </c>
      <c r="HK80" s="508">
        <f>Calculations!HM151</f>
        <v>0</v>
      </c>
      <c r="HL80" s="509"/>
      <c r="HM80" s="77"/>
      <c r="HN80" s="135" t="str">
        <f>IF(HM80="",InpReq,IF((HM79+HM80)&gt;(HN75),"CODtrl + CODtro should be &lt; CODsl",HM80))</f>
        <v>Please enter required information</v>
      </c>
      <c r="HO80" s="508">
        <f>Calculations!HQ151</f>
        <v>0</v>
      </c>
      <c r="HP80" s="509"/>
      <c r="HQ80" s="77"/>
      <c r="HR80" s="135" t="str">
        <f>IF(HQ80="",InpReq,IF((HQ79+HQ80)&gt;(HR75),"CODtrl + CODtro should be &lt; CODsl",HQ80))</f>
        <v>Please enter required information</v>
      </c>
      <c r="HS80" s="508">
        <f>Calculations!HU151</f>
        <v>0</v>
      </c>
      <c r="HT80" s="509"/>
      <c r="HU80" s="77"/>
      <c r="HV80" s="135" t="str">
        <f>IF(HU80="",InpReq,IF((HU79+HU80)&gt;(HV75),"CODtrl + CODtro should be &lt; CODsl",HU80))</f>
        <v>Please enter required information</v>
      </c>
      <c r="HW80" s="508">
        <f>Calculations!HY151</f>
        <v>0</v>
      </c>
      <c r="HX80" s="509"/>
      <c r="HY80" s="77"/>
      <c r="HZ80" s="135" t="str">
        <f>IF(HY80="",InpReq,IF((HY79+HY80)&gt;(HZ75),"CODtrl + CODtro should be &lt; CODsl",HY80))</f>
        <v>Please enter required information</v>
      </c>
      <c r="IA80" s="508">
        <f>Calculations!IC151</f>
        <v>0</v>
      </c>
      <c r="IB80" s="509"/>
      <c r="IC80" s="77"/>
      <c r="ID80" s="135" t="str">
        <f>IF(IC80="",InpReq,IF((IC79+IC80)&gt;(ID75),"CODtrl + CODtro should be &lt; CODsl",IC80))</f>
        <v>Please enter required information</v>
      </c>
      <c r="IE80" s="508">
        <f>Calculations!IG151</f>
        <v>0</v>
      </c>
      <c r="IF80" s="509"/>
      <c r="IG80" s="77"/>
      <c r="IH80" s="135" t="str">
        <f>IF(IG80="",InpReq,IF((IG79+IG80)&gt;(IH75),"CODtrl + CODtro should be &lt; CODsl",IG80))</f>
        <v>Please enter required information</v>
      </c>
      <c r="II80" s="508">
        <f>Calculations!IK151</f>
        <v>0</v>
      </c>
      <c r="IJ80" s="509"/>
      <c r="IK80" s="77"/>
      <c r="IL80" s="135" t="str">
        <f>IF(IK80="",InpReq,IF((IK79+IK80)&gt;(IL75),"CODtrl + CODtro should be &lt; CODsl",IK80))</f>
        <v>Please enter required information</v>
      </c>
      <c r="IM80" s="508">
        <f>Calculations!IO151</f>
        <v>0</v>
      </c>
      <c r="IN80" s="509"/>
      <c r="IO80" s="77"/>
      <c r="IP80" s="135" t="str">
        <f>IF(IO80="",InpReq,IF((IO79+IO80)&gt;(IP75),"CODtrl + CODtro should be &lt; CODsl",IO80))</f>
        <v>Please enter required information</v>
      </c>
      <c r="IQ80" s="508">
        <f>Calculations!IS151</f>
        <v>0</v>
      </c>
      <c r="IR80" s="509"/>
      <c r="IS80" s="77"/>
      <c r="IT80" s="135" t="str">
        <f>IF(IS80="",InpReq,IF((IS79+IS80)&gt;(IT75),"CODtrl + CODtro should be &lt; CODsl",IS80))</f>
        <v>Please enter required information</v>
      </c>
      <c r="IU80" s="508" t="e">
        <f>Calculations!#REF!</f>
        <v>#REF!</v>
      </c>
      <c r="IV80" s="509"/>
      <c r="IW80" s="77"/>
      <c r="IX80" s="135" t="str">
        <f>IF(IW80="",InpReq,IF((IW79+IW80)&gt;(IX75),"CODtrl + CODtro should be &lt; CODsl",IW80))</f>
        <v>Please enter required information</v>
      </c>
    </row>
    <row r="81" spans="5:258" ht="30.2" hidden="1" customHeight="1" x14ac:dyDescent="0.25">
      <c r="F81" s="266"/>
      <c r="G81" s="508">
        <f>Calculations!I152</f>
        <v>0</v>
      </c>
      <c r="H81" s="509"/>
      <c r="I81" s="174"/>
      <c r="J81" s="139" t="str">
        <f>IF(I81="",Calculations!$D$19,IF(ISNUMBER(I81),I81,VLOOKUP(I81,Calculations!$D$88:$E$92,2,FALSE)))</f>
        <v>Select from drop-down list or enter another numerical value</v>
      </c>
      <c r="K81" s="508">
        <f>Calculations!M152</f>
        <v>0</v>
      </c>
      <c r="L81" s="509"/>
      <c r="M81" s="174"/>
      <c r="N81" s="139" t="str">
        <f>IF(M81="",Calculations!$D$19,IF(ISNUMBER(M81),M81,VLOOKUP(M81,Calculations!$D$88:$E$92,2,FALSE)))</f>
        <v>Select from drop-down list or enter another numerical value</v>
      </c>
      <c r="O81" s="508">
        <f>Calculations!Q152</f>
        <v>0</v>
      </c>
      <c r="P81" s="509"/>
      <c r="Q81" s="174"/>
      <c r="R81" s="139" t="str">
        <f>IF(Q81="",Calculations!$D$19,IF(ISNUMBER(Q81),Q81,VLOOKUP(Q81,Calculations!$D$88:$E$92,2,FALSE)))</f>
        <v>Select from drop-down list or enter another numerical value</v>
      </c>
      <c r="S81" s="508">
        <f>Calculations!U152</f>
        <v>0</v>
      </c>
      <c r="T81" s="509"/>
      <c r="U81" s="174"/>
      <c r="V81" s="139" t="str">
        <f>IF(U81="",Calculations!$D$19,IF(ISNUMBER(U81),U81,VLOOKUP(U81,Calculations!$D$88:$E$92,2,FALSE)))</f>
        <v>Select from drop-down list or enter another numerical value</v>
      </c>
      <c r="W81" s="508">
        <f>Calculations!Y152</f>
        <v>0</v>
      </c>
      <c r="X81" s="509"/>
      <c r="Y81" s="174"/>
      <c r="Z81" s="139" t="str">
        <f>IF(Y81="",Calculations!$D$19,IF(ISNUMBER(Y81),Y81,VLOOKUP(Y81,Calculations!$D$88:$E$92,2,FALSE)))</f>
        <v>Select from drop-down list or enter another numerical value</v>
      </c>
      <c r="AA81" s="508">
        <f>Calculations!AC152</f>
        <v>0</v>
      </c>
      <c r="AB81" s="509"/>
      <c r="AC81" s="174"/>
      <c r="AD81" s="139" t="str">
        <f>IF(AC81="",Calculations!$D$19,IF(ISNUMBER(AC81),AC81,VLOOKUP(AC81,Calculations!$D$88:$E$92,2,FALSE)))</f>
        <v>Select from drop-down list or enter another numerical value</v>
      </c>
      <c r="AE81" s="508">
        <f>Calculations!AG152</f>
        <v>0</v>
      </c>
      <c r="AF81" s="509"/>
      <c r="AG81" s="174"/>
      <c r="AH81" s="139" t="str">
        <f>IF(AG81="",Calculations!$D$19,IF(ISNUMBER(AG81),AG81,VLOOKUP(AG81,Calculations!$D$88:$E$92,2,FALSE)))</f>
        <v>Select from drop-down list or enter another numerical value</v>
      </c>
      <c r="AI81" s="508">
        <f>Calculations!AK152</f>
        <v>0</v>
      </c>
      <c r="AJ81" s="509"/>
      <c r="AK81" s="174"/>
      <c r="AL81" s="139" t="str">
        <f>IF(AK81="",Calculations!$D$19,IF(ISNUMBER(AK81),AK81,VLOOKUP(AK81,Calculations!$D$88:$E$92,2,FALSE)))</f>
        <v>Select from drop-down list or enter another numerical value</v>
      </c>
      <c r="AM81" s="508">
        <f>Calculations!AO152</f>
        <v>0</v>
      </c>
      <c r="AN81" s="509"/>
      <c r="AO81" s="174"/>
      <c r="AP81" s="139" t="str">
        <f>IF(AO81="",Calculations!$D$19,IF(ISNUMBER(AO81),AO81,VLOOKUP(AO81,Calculations!$D$88:$E$92,2,FALSE)))</f>
        <v>Select from drop-down list or enter another numerical value</v>
      </c>
      <c r="AQ81" s="508">
        <f>Calculations!AS152</f>
        <v>0</v>
      </c>
      <c r="AR81" s="509"/>
      <c r="AS81" s="174"/>
      <c r="AT81" s="139" t="str">
        <f>IF(AS81="",Calculations!$D$19,IF(ISNUMBER(AS81),AS81,VLOOKUP(AS81,Calculations!$D$88:$E$92,2,FALSE)))</f>
        <v>Select from drop-down list or enter another numerical value</v>
      </c>
      <c r="AU81" s="508">
        <f>Calculations!AW152</f>
        <v>0</v>
      </c>
      <c r="AV81" s="509"/>
      <c r="AW81" s="174"/>
      <c r="AX81" s="139" t="str">
        <f>IF(AW81="",Calculations!$D$19,IF(ISNUMBER(AW81),AW81,VLOOKUP(AW81,Calculations!$D$88:$E$92,2,FALSE)))</f>
        <v>Select from drop-down list or enter another numerical value</v>
      </c>
      <c r="AY81" s="508">
        <f>Calculations!BA152</f>
        <v>0</v>
      </c>
      <c r="AZ81" s="509"/>
      <c r="BA81" s="174"/>
      <c r="BB81" s="139" t="str">
        <f>IF(BA81="",Calculations!$D$19,IF(ISNUMBER(BA81),BA81,VLOOKUP(BA81,Calculations!$D$88:$E$92,2,FALSE)))</f>
        <v>Select from drop-down list or enter another numerical value</v>
      </c>
      <c r="BC81" s="508">
        <f>Calculations!BE152</f>
        <v>0</v>
      </c>
      <c r="BD81" s="509"/>
      <c r="BE81" s="174"/>
      <c r="BF81" s="139" t="str">
        <f>IF(BE81="",Calculations!$D$19,IF(ISNUMBER(BE81),BE81,VLOOKUP(BE81,Calculations!$D$88:$E$92,2,FALSE)))</f>
        <v>Select from drop-down list or enter another numerical value</v>
      </c>
      <c r="BG81" s="508">
        <f>Calculations!BI152</f>
        <v>0</v>
      </c>
      <c r="BH81" s="509"/>
      <c r="BI81" s="174"/>
      <c r="BJ81" s="139" t="str">
        <f>IF(BI81="",Calculations!$D$19,IF(ISNUMBER(BI81),BI81,VLOOKUP(BI81,Calculations!$D$88:$E$92,2,FALSE)))</f>
        <v>Select from drop-down list or enter another numerical value</v>
      </c>
      <c r="BK81" s="508">
        <f>Calculations!BM152</f>
        <v>0</v>
      </c>
      <c r="BL81" s="509"/>
      <c r="BM81" s="174"/>
      <c r="BN81" s="139" t="str">
        <f>IF(BM81="",Calculations!$D$19,IF(ISNUMBER(BM81),BM81,VLOOKUP(BM81,Calculations!$D$88:$E$92,2,FALSE)))</f>
        <v>Select from drop-down list or enter another numerical value</v>
      </c>
      <c r="BO81" s="508">
        <f>Calculations!BQ152</f>
        <v>0</v>
      </c>
      <c r="BP81" s="509"/>
      <c r="BQ81" s="174"/>
      <c r="BR81" s="139" t="str">
        <f>IF(BQ81="",Calculations!$D$19,IF(ISNUMBER(BQ81),BQ81,VLOOKUP(BQ81,Calculations!$D$88:$E$92,2,FALSE)))</f>
        <v>Select from drop-down list or enter another numerical value</v>
      </c>
      <c r="BS81" s="508">
        <f>Calculations!BU152</f>
        <v>0</v>
      </c>
      <c r="BT81" s="509"/>
      <c r="BU81" s="174"/>
      <c r="BV81" s="139" t="str">
        <f>IF(BU81="",Calculations!$D$19,IF(ISNUMBER(BU81),BU81,VLOOKUP(BU81,Calculations!$D$88:$E$92,2,FALSE)))</f>
        <v>Select from drop-down list or enter another numerical value</v>
      </c>
      <c r="BW81" s="508">
        <f>Calculations!BY152</f>
        <v>0</v>
      </c>
      <c r="BX81" s="509"/>
      <c r="BY81" s="174"/>
      <c r="BZ81" s="139" t="str">
        <f>IF(BY81="",Calculations!$D$19,IF(ISNUMBER(BY81),BY81,VLOOKUP(BY81,Calculations!$D$88:$E$92,2,FALSE)))</f>
        <v>Select from drop-down list or enter another numerical value</v>
      </c>
      <c r="CA81" s="508">
        <f>Calculations!CC152</f>
        <v>0</v>
      </c>
      <c r="CB81" s="509"/>
      <c r="CC81" s="174"/>
      <c r="CD81" s="139" t="str">
        <f>IF(CC81="",Calculations!$D$19,IF(ISNUMBER(CC81),CC81,VLOOKUP(CC81,Calculations!$D$88:$E$92,2,FALSE)))</f>
        <v>Select from drop-down list or enter another numerical value</v>
      </c>
      <c r="CE81" s="508">
        <f>Calculations!CG152</f>
        <v>0</v>
      </c>
      <c r="CF81" s="509"/>
      <c r="CG81" s="174"/>
      <c r="CH81" s="139" t="str">
        <f>IF(CG81="",Calculations!$D$19,IF(ISNUMBER(CG81),CG81,VLOOKUP(CG81,Calculations!$D$88:$E$92,2,FALSE)))</f>
        <v>Select from drop-down list or enter another numerical value</v>
      </c>
      <c r="CI81" s="508">
        <f>Calculations!CK152</f>
        <v>0</v>
      </c>
      <c r="CJ81" s="509"/>
      <c r="CK81" s="174"/>
      <c r="CL81" s="139" t="str">
        <f>IF(CK81="",Calculations!$D$19,IF(ISNUMBER(CK81),CK81,VLOOKUP(CK81,Calculations!$D$88:$E$92,2,FALSE)))</f>
        <v>Select from drop-down list or enter another numerical value</v>
      </c>
      <c r="CM81" s="508">
        <f>Calculations!CO152</f>
        <v>0</v>
      </c>
      <c r="CN81" s="509"/>
      <c r="CO81" s="174"/>
      <c r="CP81" s="139" t="str">
        <f>IF(CO81="",Calculations!$D$19,IF(ISNUMBER(CO81),CO81,VLOOKUP(CO81,Calculations!$D$88:$E$92,2,FALSE)))</f>
        <v>Select from drop-down list or enter another numerical value</v>
      </c>
      <c r="CQ81" s="508">
        <f>Calculations!CS152</f>
        <v>0</v>
      </c>
      <c r="CR81" s="509"/>
      <c r="CS81" s="174"/>
      <c r="CT81" s="139" t="str">
        <f>IF(CS81="",Calculations!$D$19,IF(ISNUMBER(CS81),CS81,VLOOKUP(CS81,Calculations!$D$88:$E$92,2,FALSE)))</f>
        <v>Select from drop-down list or enter another numerical value</v>
      </c>
      <c r="CU81" s="508">
        <f>Calculations!CW152</f>
        <v>0</v>
      </c>
      <c r="CV81" s="509"/>
      <c r="CW81" s="174"/>
      <c r="CX81" s="139" t="str">
        <f>IF(CW81="",Calculations!$D$19,IF(ISNUMBER(CW81),CW81,VLOOKUP(CW81,Calculations!$D$88:$E$92,2,FALSE)))</f>
        <v>Select from drop-down list or enter another numerical value</v>
      </c>
      <c r="CY81" s="508">
        <f>Calculations!DA152</f>
        <v>0</v>
      </c>
      <c r="CZ81" s="509"/>
      <c r="DA81" s="174"/>
      <c r="DB81" s="139" t="str">
        <f>IF(DA81="",Calculations!$D$19,IF(ISNUMBER(DA81),DA81,VLOOKUP(DA81,Calculations!$D$88:$E$92,2,FALSE)))</f>
        <v>Select from drop-down list or enter another numerical value</v>
      </c>
      <c r="DC81" s="508">
        <f>Calculations!DE152</f>
        <v>0</v>
      </c>
      <c r="DD81" s="509"/>
      <c r="DE81" s="174"/>
      <c r="DF81" s="139" t="str">
        <f>IF(DE81="",Calculations!$D$19,IF(ISNUMBER(DE81),DE81,VLOOKUP(DE81,Calculations!$D$88:$E$92,2,FALSE)))</f>
        <v>Select from drop-down list or enter another numerical value</v>
      </c>
      <c r="DG81" s="508">
        <f>Calculations!DI152</f>
        <v>0</v>
      </c>
      <c r="DH81" s="509"/>
      <c r="DI81" s="174"/>
      <c r="DJ81" s="139" t="str">
        <f>IF(DI81="",Calculations!$D$19,IF(ISNUMBER(DI81),DI81,VLOOKUP(DI81,Calculations!$D$88:$E$92,2,FALSE)))</f>
        <v>Select from drop-down list or enter another numerical value</v>
      </c>
      <c r="DK81" s="508">
        <f>Calculations!DM152</f>
        <v>0</v>
      </c>
      <c r="DL81" s="509"/>
      <c r="DM81" s="174"/>
      <c r="DN81" s="139" t="str">
        <f>IF(DM81="",Calculations!$D$19,IF(ISNUMBER(DM81),DM81,VLOOKUP(DM81,Calculations!$D$88:$E$92,2,FALSE)))</f>
        <v>Select from drop-down list or enter another numerical value</v>
      </c>
      <c r="DO81" s="508">
        <f>Calculations!DQ152</f>
        <v>0</v>
      </c>
      <c r="DP81" s="509"/>
      <c r="DQ81" s="174"/>
      <c r="DR81" s="139" t="str">
        <f>IF(DQ81="",Calculations!$D$19,IF(ISNUMBER(DQ81),DQ81,VLOOKUP(DQ81,Calculations!$D$88:$E$92,2,FALSE)))</f>
        <v>Select from drop-down list or enter another numerical value</v>
      </c>
      <c r="DS81" s="508">
        <f>Calculations!DU152</f>
        <v>0</v>
      </c>
      <c r="DT81" s="509"/>
      <c r="DU81" s="174"/>
      <c r="DV81" s="139" t="str">
        <f>IF(DU81="",Calculations!$D$19,IF(ISNUMBER(DU81),DU81,VLOOKUP(DU81,Calculations!$D$88:$E$92,2,FALSE)))</f>
        <v>Select from drop-down list or enter another numerical value</v>
      </c>
      <c r="DW81" s="508">
        <f>Calculations!DY152</f>
        <v>0</v>
      </c>
      <c r="DX81" s="509"/>
      <c r="DY81" s="174"/>
      <c r="DZ81" s="139" t="str">
        <f>IF(DY81="",Calculations!$D$19,IF(ISNUMBER(DY81),DY81,VLOOKUP(DY81,Calculations!$D$88:$E$92,2,FALSE)))</f>
        <v>Select from drop-down list or enter another numerical value</v>
      </c>
      <c r="EA81" s="508">
        <f>Calculations!EC152</f>
        <v>0</v>
      </c>
      <c r="EB81" s="509"/>
      <c r="EC81" s="174"/>
      <c r="ED81" s="139" t="str">
        <f>IF(EC81="",Calculations!$D$19,IF(ISNUMBER(EC81),EC81,VLOOKUP(EC81,Calculations!$D$88:$E$92,2,FALSE)))</f>
        <v>Select from drop-down list or enter another numerical value</v>
      </c>
      <c r="EE81" s="508">
        <f>Calculations!EG152</f>
        <v>0</v>
      </c>
      <c r="EF81" s="509"/>
      <c r="EG81" s="174"/>
      <c r="EH81" s="139" t="str">
        <f>IF(EG81="",Calculations!$D$19,IF(ISNUMBER(EG81),EG81,VLOOKUP(EG81,Calculations!$D$88:$E$92,2,FALSE)))</f>
        <v>Select from drop-down list or enter another numerical value</v>
      </c>
      <c r="EI81" s="508">
        <f>Calculations!EK152</f>
        <v>0</v>
      </c>
      <c r="EJ81" s="509"/>
      <c r="EK81" s="174"/>
      <c r="EL81" s="139" t="str">
        <f>IF(EK81="",Calculations!$D$19,IF(ISNUMBER(EK81),EK81,VLOOKUP(EK81,Calculations!$D$88:$E$92,2,FALSE)))</f>
        <v>Select from drop-down list or enter another numerical value</v>
      </c>
      <c r="EM81" s="508">
        <f>Calculations!EO152</f>
        <v>0</v>
      </c>
      <c r="EN81" s="509"/>
      <c r="EO81" s="174"/>
      <c r="EP81" s="139" t="str">
        <f>IF(EO81="",Calculations!$D$19,IF(ISNUMBER(EO81),EO81,VLOOKUP(EO81,Calculations!$D$88:$E$92,2,FALSE)))</f>
        <v>Select from drop-down list or enter another numerical value</v>
      </c>
      <c r="EQ81" s="508">
        <f>Calculations!ES152</f>
        <v>0</v>
      </c>
      <c r="ER81" s="509"/>
      <c r="ES81" s="174"/>
      <c r="ET81" s="139" t="str">
        <f>IF(ES81="",Calculations!$D$19,IF(ISNUMBER(ES81),ES81,VLOOKUP(ES81,Calculations!$D$88:$E$92,2,FALSE)))</f>
        <v>Select from drop-down list or enter another numerical value</v>
      </c>
      <c r="EU81" s="508">
        <f>Calculations!EW152</f>
        <v>0</v>
      </c>
      <c r="EV81" s="509"/>
      <c r="EW81" s="174"/>
      <c r="EX81" s="139" t="str">
        <f>IF(EW81="",Calculations!$D$19,IF(ISNUMBER(EW81),EW81,VLOOKUP(EW81,Calculations!$D$88:$E$92,2,FALSE)))</f>
        <v>Select from drop-down list or enter another numerical value</v>
      </c>
      <c r="EY81" s="508">
        <f>Calculations!FA152</f>
        <v>0</v>
      </c>
      <c r="EZ81" s="509"/>
      <c r="FA81" s="174"/>
      <c r="FB81" s="139" t="str">
        <f>IF(FA81="",Calculations!$D$19,IF(ISNUMBER(FA81),FA81,VLOOKUP(FA81,Calculations!$D$88:$E$92,2,FALSE)))</f>
        <v>Select from drop-down list or enter another numerical value</v>
      </c>
      <c r="FC81" s="508">
        <f>Calculations!FE152</f>
        <v>0</v>
      </c>
      <c r="FD81" s="509"/>
      <c r="FE81" s="174"/>
      <c r="FF81" s="139" t="str">
        <f>IF(FE81="",Calculations!$D$19,IF(ISNUMBER(FE81),FE81,VLOOKUP(FE81,Calculations!$D$88:$E$92,2,FALSE)))</f>
        <v>Select from drop-down list or enter another numerical value</v>
      </c>
      <c r="FG81" s="508">
        <f>Calculations!FI152</f>
        <v>0</v>
      </c>
      <c r="FH81" s="509"/>
      <c r="FI81" s="174"/>
      <c r="FJ81" s="139" t="str">
        <f>IF(FI81="",Calculations!$D$19,IF(ISNUMBER(FI81),FI81,VLOOKUP(FI81,Calculations!$D$88:$E$92,2,FALSE)))</f>
        <v>Select from drop-down list or enter another numerical value</v>
      </c>
      <c r="FK81" s="508">
        <f>Calculations!FM152</f>
        <v>0</v>
      </c>
      <c r="FL81" s="509"/>
      <c r="FM81" s="174"/>
      <c r="FN81" s="139" t="str">
        <f>IF(FM81="",Calculations!$D$19,IF(ISNUMBER(FM81),FM81,VLOOKUP(FM81,Calculations!$D$88:$E$92,2,FALSE)))</f>
        <v>Select from drop-down list or enter another numerical value</v>
      </c>
      <c r="FO81" s="508">
        <f>Calculations!FQ152</f>
        <v>0</v>
      </c>
      <c r="FP81" s="509"/>
      <c r="FQ81" s="174"/>
      <c r="FR81" s="139" t="str">
        <f>IF(FQ81="",Calculations!$D$19,IF(ISNUMBER(FQ81),FQ81,VLOOKUP(FQ81,Calculations!$D$88:$E$92,2,FALSE)))</f>
        <v>Select from drop-down list or enter another numerical value</v>
      </c>
      <c r="FS81" s="508">
        <f>Calculations!FU152</f>
        <v>0</v>
      </c>
      <c r="FT81" s="509"/>
      <c r="FU81" s="174"/>
      <c r="FV81" s="139" t="str">
        <f>IF(FU81="",Calculations!$D$19,IF(ISNUMBER(FU81),FU81,VLOOKUP(FU81,Calculations!$D$88:$E$92,2,FALSE)))</f>
        <v>Select from drop-down list or enter another numerical value</v>
      </c>
      <c r="FW81" s="508">
        <f>Calculations!FY152</f>
        <v>0</v>
      </c>
      <c r="FX81" s="509"/>
      <c r="FY81" s="174"/>
      <c r="FZ81" s="139" t="str">
        <f>IF(FY81="",Calculations!$D$19,IF(ISNUMBER(FY81),FY81,VLOOKUP(FY81,Calculations!$D$88:$E$92,2,FALSE)))</f>
        <v>Select from drop-down list or enter another numerical value</v>
      </c>
      <c r="GA81" s="508">
        <f>Calculations!GC152</f>
        <v>0</v>
      </c>
      <c r="GB81" s="509"/>
      <c r="GC81" s="174"/>
      <c r="GD81" s="139" t="str">
        <f>IF(GC81="",Calculations!$D$19,IF(ISNUMBER(GC81),GC81,VLOOKUP(GC81,Calculations!$D$88:$E$92,2,FALSE)))</f>
        <v>Select from drop-down list or enter another numerical value</v>
      </c>
      <c r="GE81" s="508">
        <f>Calculations!GG152</f>
        <v>0</v>
      </c>
      <c r="GF81" s="509"/>
      <c r="GG81" s="174"/>
      <c r="GH81" s="139" t="str">
        <f>IF(GG81="",Calculations!$D$19,IF(ISNUMBER(GG81),GG81,VLOOKUP(GG81,Calculations!$D$88:$E$92,2,FALSE)))</f>
        <v>Select from drop-down list or enter another numerical value</v>
      </c>
      <c r="GI81" s="508">
        <f>Calculations!GK152</f>
        <v>0</v>
      </c>
      <c r="GJ81" s="509"/>
      <c r="GK81" s="174"/>
      <c r="GL81" s="139" t="str">
        <f>IF(GK81="",Calculations!$D$19,IF(ISNUMBER(GK81),GK81,VLOOKUP(GK81,Calculations!$D$88:$E$92,2,FALSE)))</f>
        <v>Select from drop-down list or enter another numerical value</v>
      </c>
      <c r="GM81" s="508">
        <f>Calculations!GO152</f>
        <v>0</v>
      </c>
      <c r="GN81" s="509"/>
      <c r="GO81" s="174"/>
      <c r="GP81" s="139" t="str">
        <f>IF(GO81="",Calculations!$D$19,IF(ISNUMBER(GO81),GO81,VLOOKUP(GO81,Calculations!$D$88:$E$92,2,FALSE)))</f>
        <v>Select from drop-down list or enter another numerical value</v>
      </c>
      <c r="GQ81" s="508">
        <f>Calculations!GS152</f>
        <v>0</v>
      </c>
      <c r="GR81" s="509"/>
      <c r="GS81" s="174"/>
      <c r="GT81" s="139" t="str">
        <f>IF(GS81="",Calculations!$D$19,IF(ISNUMBER(GS81),GS81,VLOOKUP(GS81,Calculations!$D$88:$E$92,2,FALSE)))</f>
        <v>Select from drop-down list or enter another numerical value</v>
      </c>
      <c r="GU81" s="508">
        <f>Calculations!GW152</f>
        <v>0</v>
      </c>
      <c r="GV81" s="509"/>
      <c r="GW81" s="174"/>
      <c r="GX81" s="139" t="str">
        <f>IF(GW81="",Calculations!$D$19,IF(ISNUMBER(GW81),GW81,VLOOKUP(GW81,Calculations!$D$88:$E$92,2,FALSE)))</f>
        <v>Select from drop-down list or enter another numerical value</v>
      </c>
      <c r="GY81" s="508">
        <f>Calculations!HA152</f>
        <v>0</v>
      </c>
      <c r="GZ81" s="509"/>
      <c r="HA81" s="174"/>
      <c r="HB81" s="139" t="str">
        <f>IF(HA81="",Calculations!$D$19,IF(ISNUMBER(HA81),HA81,VLOOKUP(HA81,Calculations!$D$88:$E$92,2,FALSE)))</f>
        <v>Select from drop-down list or enter another numerical value</v>
      </c>
      <c r="HC81" s="508">
        <f>Calculations!HE152</f>
        <v>0</v>
      </c>
      <c r="HD81" s="509"/>
      <c r="HE81" s="174"/>
      <c r="HF81" s="139" t="str">
        <f>IF(HE81="",Calculations!$D$19,IF(ISNUMBER(HE81),HE81,VLOOKUP(HE81,Calculations!$D$88:$E$92,2,FALSE)))</f>
        <v>Select from drop-down list or enter another numerical value</v>
      </c>
      <c r="HG81" s="508">
        <f>Calculations!HI152</f>
        <v>0</v>
      </c>
      <c r="HH81" s="509"/>
      <c r="HI81" s="174"/>
      <c r="HJ81" s="139" t="str">
        <f>IF(HI81="",Calculations!$D$19,IF(ISNUMBER(HI81),HI81,VLOOKUP(HI81,Calculations!$D$88:$E$92,2,FALSE)))</f>
        <v>Select from drop-down list or enter another numerical value</v>
      </c>
      <c r="HK81" s="508">
        <f>Calculations!HM152</f>
        <v>0</v>
      </c>
      <c r="HL81" s="509"/>
      <c r="HM81" s="174"/>
      <c r="HN81" s="139" t="str">
        <f>IF(HM81="",Calculations!$D$19,IF(ISNUMBER(HM81),HM81,VLOOKUP(HM81,Calculations!$D$88:$E$92,2,FALSE)))</f>
        <v>Select from drop-down list or enter another numerical value</v>
      </c>
      <c r="HO81" s="508">
        <f>Calculations!HQ152</f>
        <v>0</v>
      </c>
      <c r="HP81" s="509"/>
      <c r="HQ81" s="174"/>
      <c r="HR81" s="139" t="str">
        <f>IF(HQ81="",Calculations!$D$19,IF(ISNUMBER(HQ81),HQ81,VLOOKUP(HQ81,Calculations!$D$88:$E$92,2,FALSE)))</f>
        <v>Select from drop-down list or enter another numerical value</v>
      </c>
      <c r="HS81" s="508">
        <f>Calculations!HU152</f>
        <v>0</v>
      </c>
      <c r="HT81" s="509"/>
      <c r="HU81" s="174"/>
      <c r="HV81" s="139" t="str">
        <f>IF(HU81="",Calculations!$D$19,IF(ISNUMBER(HU81),HU81,VLOOKUP(HU81,Calculations!$D$88:$E$92,2,FALSE)))</f>
        <v>Select from drop-down list or enter another numerical value</v>
      </c>
      <c r="HW81" s="508">
        <f>Calculations!HY152</f>
        <v>0</v>
      </c>
      <c r="HX81" s="509"/>
      <c r="HY81" s="174"/>
      <c r="HZ81" s="139" t="str">
        <f>IF(HY81="",Calculations!$D$19,IF(ISNUMBER(HY81),HY81,VLOOKUP(HY81,Calculations!$D$88:$E$92,2,FALSE)))</f>
        <v>Select from drop-down list or enter another numerical value</v>
      </c>
      <c r="IA81" s="508">
        <f>Calculations!IC152</f>
        <v>0</v>
      </c>
      <c r="IB81" s="509"/>
      <c r="IC81" s="174"/>
      <c r="ID81" s="139" t="str">
        <f>IF(IC81="",Calculations!$D$19,IF(ISNUMBER(IC81),IC81,VLOOKUP(IC81,Calculations!$D$88:$E$92,2,FALSE)))</f>
        <v>Select from drop-down list or enter another numerical value</v>
      </c>
      <c r="IE81" s="508">
        <f>Calculations!IG152</f>
        <v>0</v>
      </c>
      <c r="IF81" s="509"/>
      <c r="IG81" s="174"/>
      <c r="IH81" s="139" t="str">
        <f>IF(IG81="",Calculations!$D$19,IF(ISNUMBER(IG81),IG81,VLOOKUP(IG81,Calculations!$D$88:$E$92,2,FALSE)))</f>
        <v>Select from drop-down list or enter another numerical value</v>
      </c>
      <c r="II81" s="508">
        <f>Calculations!IK152</f>
        <v>0</v>
      </c>
      <c r="IJ81" s="509"/>
      <c r="IK81" s="174"/>
      <c r="IL81" s="139" t="str">
        <f>IF(IK81="",Calculations!$D$19,IF(ISNUMBER(IK81),IK81,VLOOKUP(IK81,Calculations!$D$88:$E$92,2,FALSE)))</f>
        <v>Select from drop-down list or enter another numerical value</v>
      </c>
      <c r="IM81" s="508">
        <f>Calculations!IO152</f>
        <v>0</v>
      </c>
      <c r="IN81" s="509"/>
      <c r="IO81" s="174"/>
      <c r="IP81" s="139" t="str">
        <f>IF(IO81="",Calculations!$D$19,IF(ISNUMBER(IO81),IO81,VLOOKUP(IO81,Calculations!$D$88:$E$92,2,FALSE)))</f>
        <v>Select from drop-down list or enter another numerical value</v>
      </c>
      <c r="IQ81" s="508">
        <f>Calculations!IS152</f>
        <v>0</v>
      </c>
      <c r="IR81" s="509"/>
      <c r="IS81" s="174"/>
      <c r="IT81" s="139" t="str">
        <f>IF(IS81="",Calculations!$D$19,IF(ISNUMBER(IS81),IS81,VLOOKUP(IS81,Calculations!$D$88:$E$92,2,FALSE)))</f>
        <v>Select from drop-down list or enter another numerical value</v>
      </c>
      <c r="IU81" s="508" t="e">
        <f>Calculations!#REF!</f>
        <v>#REF!</v>
      </c>
      <c r="IV81" s="509"/>
      <c r="IW81" s="174"/>
      <c r="IX81" s="139" t="str">
        <f>IF(IW81="",Calculations!$D$19,IF(ISNUMBER(IW81),IW81,VLOOKUP(IW81,Calculations!$D$88:$E$92,2,FALSE)))</f>
        <v>Select from drop-down list or enter another numerical value</v>
      </c>
    </row>
    <row r="82" spans="5:258" ht="30.2" hidden="1" customHeight="1" x14ac:dyDescent="0.25">
      <c r="F82" s="316"/>
      <c r="G82" s="508">
        <f>Calculations!I153</f>
        <v>0</v>
      </c>
      <c r="H82" s="509"/>
      <c r="I82" s="77"/>
      <c r="J82" s="139" t="str">
        <f>IF(I82="",Calculations!$D$19,IF(ISNUMBER(I82),I82,VLOOKUP(I82,Calculations!$D$88:$E$92,2,FALSE)))</f>
        <v>Select from drop-down list or enter another numerical value</v>
      </c>
      <c r="K82" s="508">
        <f>Calculations!M153</f>
        <v>0</v>
      </c>
      <c r="L82" s="509"/>
      <c r="M82" s="77"/>
      <c r="N82" s="139" t="str">
        <f>IF(M82="",Calculations!$D$19,IF(ISNUMBER(M82),M82,VLOOKUP(M82,Calculations!$D$88:$E$92,2,FALSE)))</f>
        <v>Select from drop-down list or enter another numerical value</v>
      </c>
      <c r="O82" s="508">
        <f>Calculations!Q153</f>
        <v>0</v>
      </c>
      <c r="P82" s="509"/>
      <c r="Q82" s="77"/>
      <c r="R82" s="139" t="str">
        <f>IF(Q82="",Calculations!$D$19,IF(ISNUMBER(Q82),Q82,VLOOKUP(Q82,Calculations!$D$88:$E$92,2,FALSE)))</f>
        <v>Select from drop-down list or enter another numerical value</v>
      </c>
      <c r="S82" s="508">
        <f>Calculations!U153</f>
        <v>0</v>
      </c>
      <c r="T82" s="509"/>
      <c r="U82" s="77"/>
      <c r="V82" s="139" t="str">
        <f>IF(U82="",Calculations!$D$19,IF(ISNUMBER(U82),U82,VLOOKUP(U82,Calculations!$D$88:$E$92,2,FALSE)))</f>
        <v>Select from drop-down list or enter another numerical value</v>
      </c>
      <c r="W82" s="508">
        <f>Calculations!Y153</f>
        <v>0</v>
      </c>
      <c r="X82" s="509"/>
      <c r="Y82" s="77"/>
      <c r="Z82" s="139" t="str">
        <f>IF(Y82="",Calculations!$D$19,IF(ISNUMBER(Y82),Y82,VLOOKUP(Y82,Calculations!$D$88:$E$92,2,FALSE)))</f>
        <v>Select from drop-down list or enter another numerical value</v>
      </c>
      <c r="AA82" s="508">
        <f>Calculations!AC153</f>
        <v>0</v>
      </c>
      <c r="AB82" s="509"/>
      <c r="AC82" s="77"/>
      <c r="AD82" s="139" t="str">
        <f>IF(AC82="",Calculations!$D$19,IF(ISNUMBER(AC82),AC82,VLOOKUP(AC82,Calculations!$D$88:$E$92,2,FALSE)))</f>
        <v>Select from drop-down list or enter another numerical value</v>
      </c>
      <c r="AE82" s="508">
        <f>Calculations!AG153</f>
        <v>0</v>
      </c>
      <c r="AF82" s="509"/>
      <c r="AG82" s="77"/>
      <c r="AH82" s="139" t="str">
        <f>IF(AG82="",Calculations!$D$19,IF(ISNUMBER(AG82),AG82,VLOOKUP(AG82,Calculations!$D$88:$E$92,2,FALSE)))</f>
        <v>Select from drop-down list or enter another numerical value</v>
      </c>
      <c r="AI82" s="508">
        <f>Calculations!AK153</f>
        <v>0</v>
      </c>
      <c r="AJ82" s="509"/>
      <c r="AK82" s="77"/>
      <c r="AL82" s="139" t="str">
        <f>IF(AK82="",Calculations!$D$19,IF(ISNUMBER(AK82),AK82,VLOOKUP(AK82,Calculations!$D$88:$E$92,2,FALSE)))</f>
        <v>Select from drop-down list or enter another numerical value</v>
      </c>
      <c r="AM82" s="508">
        <f>Calculations!AO153</f>
        <v>0</v>
      </c>
      <c r="AN82" s="509"/>
      <c r="AO82" s="77"/>
      <c r="AP82" s="139" t="str">
        <f>IF(AO82="",Calculations!$D$19,IF(ISNUMBER(AO82),AO82,VLOOKUP(AO82,Calculations!$D$88:$E$92,2,FALSE)))</f>
        <v>Select from drop-down list or enter another numerical value</v>
      </c>
      <c r="AQ82" s="508">
        <f>Calculations!AS153</f>
        <v>0</v>
      </c>
      <c r="AR82" s="509"/>
      <c r="AS82" s="77"/>
      <c r="AT82" s="139" t="str">
        <f>IF(AS82="",Calculations!$D$19,IF(ISNUMBER(AS82),AS82,VLOOKUP(AS82,Calculations!$D$88:$E$92,2,FALSE)))</f>
        <v>Select from drop-down list or enter another numerical value</v>
      </c>
      <c r="AU82" s="508">
        <f>Calculations!AW153</f>
        <v>0</v>
      </c>
      <c r="AV82" s="509"/>
      <c r="AW82" s="77"/>
      <c r="AX82" s="139" t="str">
        <f>IF(AW82="",Calculations!$D$19,IF(ISNUMBER(AW82),AW82,VLOOKUP(AW82,Calculations!$D$88:$E$92,2,FALSE)))</f>
        <v>Select from drop-down list or enter another numerical value</v>
      </c>
      <c r="AY82" s="508">
        <f>Calculations!BA153</f>
        <v>0</v>
      </c>
      <c r="AZ82" s="509"/>
      <c r="BA82" s="77"/>
      <c r="BB82" s="139" t="str">
        <f>IF(BA82="",Calculations!$D$19,IF(ISNUMBER(BA82),BA82,VLOOKUP(BA82,Calculations!$D$88:$E$92,2,FALSE)))</f>
        <v>Select from drop-down list or enter another numerical value</v>
      </c>
      <c r="BC82" s="508">
        <f>Calculations!BE153</f>
        <v>0</v>
      </c>
      <c r="BD82" s="509"/>
      <c r="BE82" s="77"/>
      <c r="BF82" s="139" t="str">
        <f>IF(BE82="",Calculations!$D$19,IF(ISNUMBER(BE82),BE82,VLOOKUP(BE82,Calculations!$D$88:$E$92,2,FALSE)))</f>
        <v>Select from drop-down list or enter another numerical value</v>
      </c>
      <c r="BG82" s="508">
        <f>Calculations!BI153</f>
        <v>0</v>
      </c>
      <c r="BH82" s="509"/>
      <c r="BI82" s="77"/>
      <c r="BJ82" s="139" t="str">
        <f>IF(BI82="",Calculations!$D$19,IF(ISNUMBER(BI82),BI82,VLOOKUP(BI82,Calculations!$D$88:$E$92,2,FALSE)))</f>
        <v>Select from drop-down list or enter another numerical value</v>
      </c>
      <c r="BK82" s="508">
        <f>Calculations!BM153</f>
        <v>0</v>
      </c>
      <c r="BL82" s="509"/>
      <c r="BM82" s="77"/>
      <c r="BN82" s="139" t="str">
        <f>IF(BM82="",Calculations!$D$19,IF(ISNUMBER(BM82),BM82,VLOOKUP(BM82,Calculations!$D$88:$E$92,2,FALSE)))</f>
        <v>Select from drop-down list or enter another numerical value</v>
      </c>
      <c r="BO82" s="508">
        <f>Calculations!BQ153</f>
        <v>0</v>
      </c>
      <c r="BP82" s="509"/>
      <c r="BQ82" s="77"/>
      <c r="BR82" s="139" t="str">
        <f>IF(BQ82="",Calculations!$D$19,IF(ISNUMBER(BQ82),BQ82,VLOOKUP(BQ82,Calculations!$D$88:$E$92,2,FALSE)))</f>
        <v>Select from drop-down list or enter another numerical value</v>
      </c>
      <c r="BS82" s="508">
        <f>Calculations!BU153</f>
        <v>0</v>
      </c>
      <c r="BT82" s="509"/>
      <c r="BU82" s="77"/>
      <c r="BV82" s="139" t="str">
        <f>IF(BU82="",Calculations!$D$19,IF(ISNUMBER(BU82),BU82,VLOOKUP(BU82,Calculations!$D$88:$E$92,2,FALSE)))</f>
        <v>Select from drop-down list or enter another numerical value</v>
      </c>
      <c r="BW82" s="508">
        <f>Calculations!BY153</f>
        <v>0</v>
      </c>
      <c r="BX82" s="509"/>
      <c r="BY82" s="77"/>
      <c r="BZ82" s="139" t="str">
        <f>IF(BY82="",Calculations!$D$19,IF(ISNUMBER(BY82),BY82,VLOOKUP(BY82,Calculations!$D$88:$E$92,2,FALSE)))</f>
        <v>Select from drop-down list or enter another numerical value</v>
      </c>
      <c r="CA82" s="508">
        <f>Calculations!CC153</f>
        <v>0</v>
      </c>
      <c r="CB82" s="509"/>
      <c r="CC82" s="77"/>
      <c r="CD82" s="139" t="str">
        <f>IF(CC82="",Calculations!$D$19,IF(ISNUMBER(CC82),CC82,VLOOKUP(CC82,Calculations!$D$88:$E$92,2,FALSE)))</f>
        <v>Select from drop-down list or enter another numerical value</v>
      </c>
      <c r="CE82" s="508">
        <f>Calculations!CG153</f>
        <v>0</v>
      </c>
      <c r="CF82" s="509"/>
      <c r="CG82" s="77"/>
      <c r="CH82" s="139" t="str">
        <f>IF(CG82="",Calculations!$D$19,IF(ISNUMBER(CG82),CG82,VLOOKUP(CG82,Calculations!$D$88:$E$92,2,FALSE)))</f>
        <v>Select from drop-down list or enter another numerical value</v>
      </c>
      <c r="CI82" s="508">
        <f>Calculations!CK153</f>
        <v>0</v>
      </c>
      <c r="CJ82" s="509"/>
      <c r="CK82" s="77"/>
      <c r="CL82" s="139" t="str">
        <f>IF(CK82="",Calculations!$D$19,IF(ISNUMBER(CK82),CK82,VLOOKUP(CK82,Calculations!$D$88:$E$92,2,FALSE)))</f>
        <v>Select from drop-down list or enter another numerical value</v>
      </c>
      <c r="CM82" s="508">
        <f>Calculations!CO153</f>
        <v>0</v>
      </c>
      <c r="CN82" s="509"/>
      <c r="CO82" s="77"/>
      <c r="CP82" s="139" t="str">
        <f>IF(CO82="",Calculations!$D$19,IF(ISNUMBER(CO82),CO82,VLOOKUP(CO82,Calculations!$D$88:$E$92,2,FALSE)))</f>
        <v>Select from drop-down list or enter another numerical value</v>
      </c>
      <c r="CQ82" s="508">
        <f>Calculations!CS153</f>
        <v>0</v>
      </c>
      <c r="CR82" s="509"/>
      <c r="CS82" s="77"/>
      <c r="CT82" s="139" t="str">
        <f>IF(CS82="",Calculations!$D$19,IF(ISNUMBER(CS82),CS82,VLOOKUP(CS82,Calculations!$D$88:$E$92,2,FALSE)))</f>
        <v>Select from drop-down list or enter another numerical value</v>
      </c>
      <c r="CU82" s="508">
        <f>Calculations!CW153</f>
        <v>0</v>
      </c>
      <c r="CV82" s="509"/>
      <c r="CW82" s="77"/>
      <c r="CX82" s="139" t="str">
        <f>IF(CW82="",Calculations!$D$19,IF(ISNUMBER(CW82),CW82,VLOOKUP(CW82,Calculations!$D$88:$E$92,2,FALSE)))</f>
        <v>Select from drop-down list or enter another numerical value</v>
      </c>
      <c r="CY82" s="508">
        <f>Calculations!DA153</f>
        <v>0</v>
      </c>
      <c r="CZ82" s="509"/>
      <c r="DA82" s="77"/>
      <c r="DB82" s="139" t="str">
        <f>IF(DA82="",Calculations!$D$19,IF(ISNUMBER(DA82),DA82,VLOOKUP(DA82,Calculations!$D$88:$E$92,2,FALSE)))</f>
        <v>Select from drop-down list or enter another numerical value</v>
      </c>
      <c r="DC82" s="508">
        <f>Calculations!DE153</f>
        <v>0</v>
      </c>
      <c r="DD82" s="509"/>
      <c r="DE82" s="77"/>
      <c r="DF82" s="139" t="str">
        <f>IF(DE82="",Calculations!$D$19,IF(ISNUMBER(DE82),DE82,VLOOKUP(DE82,Calculations!$D$88:$E$92,2,FALSE)))</f>
        <v>Select from drop-down list or enter another numerical value</v>
      </c>
      <c r="DG82" s="508">
        <f>Calculations!DI153</f>
        <v>0</v>
      </c>
      <c r="DH82" s="509"/>
      <c r="DI82" s="77"/>
      <c r="DJ82" s="139" t="str">
        <f>IF(DI82="",Calculations!$D$19,IF(ISNUMBER(DI82),DI82,VLOOKUP(DI82,Calculations!$D$88:$E$92,2,FALSE)))</f>
        <v>Select from drop-down list or enter another numerical value</v>
      </c>
      <c r="DK82" s="508">
        <f>Calculations!DM153</f>
        <v>0</v>
      </c>
      <c r="DL82" s="509"/>
      <c r="DM82" s="77"/>
      <c r="DN82" s="139" t="str">
        <f>IF(DM82="",Calculations!$D$19,IF(ISNUMBER(DM82),DM82,VLOOKUP(DM82,Calculations!$D$88:$E$92,2,FALSE)))</f>
        <v>Select from drop-down list or enter another numerical value</v>
      </c>
      <c r="DO82" s="508">
        <f>Calculations!DQ153</f>
        <v>0</v>
      </c>
      <c r="DP82" s="509"/>
      <c r="DQ82" s="77"/>
      <c r="DR82" s="139" t="str">
        <f>IF(DQ82="",Calculations!$D$19,IF(ISNUMBER(DQ82),DQ82,VLOOKUP(DQ82,Calculations!$D$88:$E$92,2,FALSE)))</f>
        <v>Select from drop-down list or enter another numerical value</v>
      </c>
      <c r="DS82" s="508">
        <f>Calculations!DU153</f>
        <v>0</v>
      </c>
      <c r="DT82" s="509"/>
      <c r="DU82" s="77"/>
      <c r="DV82" s="139" t="str">
        <f>IF(DU82="",Calculations!$D$19,IF(ISNUMBER(DU82),DU82,VLOOKUP(DU82,Calculations!$D$88:$E$92,2,FALSE)))</f>
        <v>Select from drop-down list or enter another numerical value</v>
      </c>
      <c r="DW82" s="508">
        <f>Calculations!DY153</f>
        <v>0</v>
      </c>
      <c r="DX82" s="509"/>
      <c r="DY82" s="77"/>
      <c r="DZ82" s="139" t="str">
        <f>IF(DY82="",Calculations!$D$19,IF(ISNUMBER(DY82),DY82,VLOOKUP(DY82,Calculations!$D$88:$E$92,2,FALSE)))</f>
        <v>Select from drop-down list or enter another numerical value</v>
      </c>
      <c r="EA82" s="508">
        <f>Calculations!EC153</f>
        <v>0</v>
      </c>
      <c r="EB82" s="509"/>
      <c r="EC82" s="77"/>
      <c r="ED82" s="139" t="str">
        <f>IF(EC82="",Calculations!$D$19,IF(ISNUMBER(EC82),EC82,VLOOKUP(EC82,Calculations!$D$88:$E$92,2,FALSE)))</f>
        <v>Select from drop-down list or enter another numerical value</v>
      </c>
      <c r="EE82" s="508">
        <f>Calculations!EG153</f>
        <v>0</v>
      </c>
      <c r="EF82" s="509"/>
      <c r="EG82" s="77"/>
      <c r="EH82" s="139" t="str">
        <f>IF(EG82="",Calculations!$D$19,IF(ISNUMBER(EG82),EG82,VLOOKUP(EG82,Calculations!$D$88:$E$92,2,FALSE)))</f>
        <v>Select from drop-down list or enter another numerical value</v>
      </c>
      <c r="EI82" s="508">
        <f>Calculations!EK153</f>
        <v>0</v>
      </c>
      <c r="EJ82" s="509"/>
      <c r="EK82" s="77"/>
      <c r="EL82" s="139" t="str">
        <f>IF(EK82="",Calculations!$D$19,IF(ISNUMBER(EK82),EK82,VLOOKUP(EK82,Calculations!$D$88:$E$92,2,FALSE)))</f>
        <v>Select from drop-down list or enter another numerical value</v>
      </c>
      <c r="EM82" s="508">
        <f>Calculations!EO153</f>
        <v>0</v>
      </c>
      <c r="EN82" s="509"/>
      <c r="EO82" s="77"/>
      <c r="EP82" s="139" t="str">
        <f>IF(EO82="",Calculations!$D$19,IF(ISNUMBER(EO82),EO82,VLOOKUP(EO82,Calculations!$D$88:$E$92,2,FALSE)))</f>
        <v>Select from drop-down list or enter another numerical value</v>
      </c>
      <c r="EQ82" s="508">
        <f>Calculations!ES153</f>
        <v>0</v>
      </c>
      <c r="ER82" s="509"/>
      <c r="ES82" s="77"/>
      <c r="ET82" s="139" t="str">
        <f>IF(ES82="",Calculations!$D$19,IF(ISNUMBER(ES82),ES82,VLOOKUP(ES82,Calculations!$D$88:$E$92,2,FALSE)))</f>
        <v>Select from drop-down list or enter another numerical value</v>
      </c>
      <c r="EU82" s="508">
        <f>Calculations!EW153</f>
        <v>0</v>
      </c>
      <c r="EV82" s="509"/>
      <c r="EW82" s="77"/>
      <c r="EX82" s="139" t="str">
        <f>IF(EW82="",Calculations!$D$19,IF(ISNUMBER(EW82),EW82,VLOOKUP(EW82,Calculations!$D$88:$E$92,2,FALSE)))</f>
        <v>Select from drop-down list or enter another numerical value</v>
      </c>
      <c r="EY82" s="508">
        <f>Calculations!FA153</f>
        <v>0</v>
      </c>
      <c r="EZ82" s="509"/>
      <c r="FA82" s="77"/>
      <c r="FB82" s="139" t="str">
        <f>IF(FA82="",Calculations!$D$19,IF(ISNUMBER(FA82),FA82,VLOOKUP(FA82,Calculations!$D$88:$E$92,2,FALSE)))</f>
        <v>Select from drop-down list or enter another numerical value</v>
      </c>
      <c r="FC82" s="508">
        <f>Calculations!FE153</f>
        <v>0</v>
      </c>
      <c r="FD82" s="509"/>
      <c r="FE82" s="77"/>
      <c r="FF82" s="139" t="str">
        <f>IF(FE82="",Calculations!$D$19,IF(ISNUMBER(FE82),FE82,VLOOKUP(FE82,Calculations!$D$88:$E$92,2,FALSE)))</f>
        <v>Select from drop-down list or enter another numerical value</v>
      </c>
      <c r="FG82" s="508">
        <f>Calculations!FI153</f>
        <v>0</v>
      </c>
      <c r="FH82" s="509"/>
      <c r="FI82" s="77"/>
      <c r="FJ82" s="139" t="str">
        <f>IF(FI82="",Calculations!$D$19,IF(ISNUMBER(FI82),FI82,VLOOKUP(FI82,Calculations!$D$88:$E$92,2,FALSE)))</f>
        <v>Select from drop-down list or enter another numerical value</v>
      </c>
      <c r="FK82" s="508">
        <f>Calculations!FM153</f>
        <v>0</v>
      </c>
      <c r="FL82" s="509"/>
      <c r="FM82" s="77"/>
      <c r="FN82" s="139" t="str">
        <f>IF(FM82="",Calculations!$D$19,IF(ISNUMBER(FM82),FM82,VLOOKUP(FM82,Calculations!$D$88:$E$92,2,FALSE)))</f>
        <v>Select from drop-down list or enter another numerical value</v>
      </c>
      <c r="FO82" s="508">
        <f>Calculations!FQ153</f>
        <v>0</v>
      </c>
      <c r="FP82" s="509"/>
      <c r="FQ82" s="77"/>
      <c r="FR82" s="139" t="str">
        <f>IF(FQ82="",Calculations!$D$19,IF(ISNUMBER(FQ82),FQ82,VLOOKUP(FQ82,Calculations!$D$88:$E$92,2,FALSE)))</f>
        <v>Select from drop-down list or enter another numerical value</v>
      </c>
      <c r="FS82" s="508">
        <f>Calculations!FU153</f>
        <v>0</v>
      </c>
      <c r="FT82" s="509"/>
      <c r="FU82" s="77"/>
      <c r="FV82" s="139" t="str">
        <f>IF(FU82="",Calculations!$D$19,IF(ISNUMBER(FU82),FU82,VLOOKUP(FU82,Calculations!$D$88:$E$92,2,FALSE)))</f>
        <v>Select from drop-down list or enter another numerical value</v>
      </c>
      <c r="FW82" s="508">
        <f>Calculations!FY153</f>
        <v>0</v>
      </c>
      <c r="FX82" s="509"/>
      <c r="FY82" s="77"/>
      <c r="FZ82" s="139" t="str">
        <f>IF(FY82="",Calculations!$D$19,IF(ISNUMBER(FY82),FY82,VLOOKUP(FY82,Calculations!$D$88:$E$92,2,FALSE)))</f>
        <v>Select from drop-down list or enter another numerical value</v>
      </c>
      <c r="GA82" s="508">
        <f>Calculations!GC153</f>
        <v>0</v>
      </c>
      <c r="GB82" s="509"/>
      <c r="GC82" s="77"/>
      <c r="GD82" s="139" t="str">
        <f>IF(GC82="",Calculations!$D$19,IF(ISNUMBER(GC82),GC82,VLOOKUP(GC82,Calculations!$D$88:$E$92,2,FALSE)))</f>
        <v>Select from drop-down list or enter another numerical value</v>
      </c>
      <c r="GE82" s="508">
        <f>Calculations!GG153</f>
        <v>0</v>
      </c>
      <c r="GF82" s="509"/>
      <c r="GG82" s="77"/>
      <c r="GH82" s="139" t="str">
        <f>IF(GG82="",Calculations!$D$19,IF(ISNUMBER(GG82),GG82,VLOOKUP(GG82,Calculations!$D$88:$E$92,2,FALSE)))</f>
        <v>Select from drop-down list or enter another numerical value</v>
      </c>
      <c r="GI82" s="508">
        <f>Calculations!GK153</f>
        <v>0</v>
      </c>
      <c r="GJ82" s="509"/>
      <c r="GK82" s="77"/>
      <c r="GL82" s="139" t="str">
        <f>IF(GK82="",Calculations!$D$19,IF(ISNUMBER(GK82),GK82,VLOOKUP(GK82,Calculations!$D$88:$E$92,2,FALSE)))</f>
        <v>Select from drop-down list or enter another numerical value</v>
      </c>
      <c r="GM82" s="508">
        <f>Calculations!GO153</f>
        <v>0</v>
      </c>
      <c r="GN82" s="509"/>
      <c r="GO82" s="77"/>
      <c r="GP82" s="139" t="str">
        <f>IF(GO82="",Calculations!$D$19,IF(ISNUMBER(GO82),GO82,VLOOKUP(GO82,Calculations!$D$88:$E$92,2,FALSE)))</f>
        <v>Select from drop-down list or enter another numerical value</v>
      </c>
      <c r="GQ82" s="508">
        <f>Calculations!GS153</f>
        <v>0</v>
      </c>
      <c r="GR82" s="509"/>
      <c r="GS82" s="77"/>
      <c r="GT82" s="139" t="str">
        <f>IF(GS82="",Calculations!$D$19,IF(ISNUMBER(GS82),GS82,VLOOKUP(GS82,Calculations!$D$88:$E$92,2,FALSE)))</f>
        <v>Select from drop-down list or enter another numerical value</v>
      </c>
      <c r="GU82" s="508">
        <f>Calculations!GW153</f>
        <v>0</v>
      </c>
      <c r="GV82" s="509"/>
      <c r="GW82" s="77"/>
      <c r="GX82" s="139" t="str">
        <f>IF(GW82="",Calculations!$D$19,IF(ISNUMBER(GW82),GW82,VLOOKUP(GW82,Calculations!$D$88:$E$92,2,FALSE)))</f>
        <v>Select from drop-down list or enter another numerical value</v>
      </c>
      <c r="GY82" s="508">
        <f>Calculations!HA153</f>
        <v>0</v>
      </c>
      <c r="GZ82" s="509"/>
      <c r="HA82" s="77"/>
      <c r="HB82" s="139" t="str">
        <f>IF(HA82="",Calculations!$D$19,IF(ISNUMBER(HA82),HA82,VLOOKUP(HA82,Calculations!$D$88:$E$92,2,FALSE)))</f>
        <v>Select from drop-down list or enter another numerical value</v>
      </c>
      <c r="HC82" s="508">
        <f>Calculations!HE153</f>
        <v>0</v>
      </c>
      <c r="HD82" s="509"/>
      <c r="HE82" s="77"/>
      <c r="HF82" s="139" t="str">
        <f>IF(HE82="",Calculations!$D$19,IF(ISNUMBER(HE82),HE82,VLOOKUP(HE82,Calculations!$D$88:$E$92,2,FALSE)))</f>
        <v>Select from drop-down list or enter another numerical value</v>
      </c>
      <c r="HG82" s="508">
        <f>Calculations!HI153</f>
        <v>0</v>
      </c>
      <c r="HH82" s="509"/>
      <c r="HI82" s="77"/>
      <c r="HJ82" s="139" t="str">
        <f>IF(HI82="",Calculations!$D$19,IF(ISNUMBER(HI82),HI82,VLOOKUP(HI82,Calculations!$D$88:$E$92,2,FALSE)))</f>
        <v>Select from drop-down list or enter another numerical value</v>
      </c>
      <c r="HK82" s="508">
        <f>Calculations!HM153</f>
        <v>0</v>
      </c>
      <c r="HL82" s="509"/>
      <c r="HM82" s="77"/>
      <c r="HN82" s="139" t="str">
        <f>IF(HM82="",Calculations!$D$19,IF(ISNUMBER(HM82),HM82,VLOOKUP(HM82,Calculations!$D$88:$E$92,2,FALSE)))</f>
        <v>Select from drop-down list or enter another numerical value</v>
      </c>
      <c r="HO82" s="508">
        <f>Calculations!HQ153</f>
        <v>0</v>
      </c>
      <c r="HP82" s="509"/>
      <c r="HQ82" s="77"/>
      <c r="HR82" s="139" t="str">
        <f>IF(HQ82="",Calculations!$D$19,IF(ISNUMBER(HQ82),HQ82,VLOOKUP(HQ82,Calculations!$D$88:$E$92,2,FALSE)))</f>
        <v>Select from drop-down list or enter another numerical value</v>
      </c>
      <c r="HS82" s="508">
        <f>Calculations!HU153</f>
        <v>0</v>
      </c>
      <c r="HT82" s="509"/>
      <c r="HU82" s="77"/>
      <c r="HV82" s="139" t="str">
        <f>IF(HU82="",Calculations!$D$19,IF(ISNUMBER(HU82),HU82,VLOOKUP(HU82,Calculations!$D$88:$E$92,2,FALSE)))</f>
        <v>Select from drop-down list or enter another numerical value</v>
      </c>
      <c r="HW82" s="508">
        <f>Calculations!HY153</f>
        <v>0</v>
      </c>
      <c r="HX82" s="509"/>
      <c r="HY82" s="77"/>
      <c r="HZ82" s="139" t="str">
        <f>IF(HY82="",Calculations!$D$19,IF(ISNUMBER(HY82),HY82,VLOOKUP(HY82,Calculations!$D$88:$E$92,2,FALSE)))</f>
        <v>Select from drop-down list or enter another numerical value</v>
      </c>
      <c r="IA82" s="508">
        <f>Calculations!IC153</f>
        <v>0</v>
      </c>
      <c r="IB82" s="509"/>
      <c r="IC82" s="77"/>
      <c r="ID82" s="139" t="str">
        <f>IF(IC82="",Calculations!$D$19,IF(ISNUMBER(IC82),IC82,VLOOKUP(IC82,Calculations!$D$88:$E$92,2,FALSE)))</f>
        <v>Select from drop-down list or enter another numerical value</v>
      </c>
      <c r="IE82" s="508">
        <f>Calculations!IG153</f>
        <v>0</v>
      </c>
      <c r="IF82" s="509"/>
      <c r="IG82" s="77"/>
      <c r="IH82" s="139" t="str">
        <f>IF(IG82="",Calculations!$D$19,IF(ISNUMBER(IG82),IG82,VLOOKUP(IG82,Calculations!$D$88:$E$92,2,FALSE)))</f>
        <v>Select from drop-down list or enter another numerical value</v>
      </c>
      <c r="II82" s="508">
        <f>Calculations!IK153</f>
        <v>0</v>
      </c>
      <c r="IJ82" s="509"/>
      <c r="IK82" s="77"/>
      <c r="IL82" s="139" t="str">
        <f>IF(IK82="",Calculations!$D$19,IF(ISNUMBER(IK82),IK82,VLOOKUP(IK82,Calculations!$D$88:$E$92,2,FALSE)))</f>
        <v>Select from drop-down list or enter another numerical value</v>
      </c>
      <c r="IM82" s="508">
        <f>Calculations!IO153</f>
        <v>0</v>
      </c>
      <c r="IN82" s="509"/>
      <c r="IO82" s="77"/>
      <c r="IP82" s="139" t="str">
        <f>IF(IO82="",Calculations!$D$19,IF(ISNUMBER(IO82),IO82,VLOOKUP(IO82,Calculations!$D$88:$E$92,2,FALSE)))</f>
        <v>Select from drop-down list or enter another numerical value</v>
      </c>
      <c r="IQ82" s="508">
        <f>Calculations!IS153</f>
        <v>0</v>
      </c>
      <c r="IR82" s="509"/>
      <c r="IS82" s="77"/>
      <c r="IT82" s="139" t="str">
        <f>IF(IS82="",Calculations!$D$19,IF(ISNUMBER(IS82),IS82,VLOOKUP(IS82,Calculations!$D$88:$E$92,2,FALSE)))</f>
        <v>Select from drop-down list or enter another numerical value</v>
      </c>
      <c r="IU82" s="508" t="e">
        <f>Calculations!#REF!</f>
        <v>#REF!</v>
      </c>
      <c r="IV82" s="509"/>
      <c r="IW82" s="77"/>
      <c r="IX82" s="139" t="str">
        <f>IF(IW82="",Calculations!$D$19,IF(ISNUMBER(IW82),IW82,VLOOKUP(IW82,Calculations!$D$88:$E$92,2,FALSE)))</f>
        <v>Select from drop-down list or enter another numerical value</v>
      </c>
    </row>
    <row r="83" spans="5:258" ht="30.2" hidden="1" customHeight="1" x14ac:dyDescent="0.25">
      <c r="F83" s="317"/>
      <c r="G83" s="508">
        <f>Calculations!I154</f>
        <v>0</v>
      </c>
      <c r="H83" s="509"/>
      <c r="I83" s="77"/>
      <c r="J83" s="135" t="str">
        <f>IF(I83="",InpReq,I83)</f>
        <v>Please enter required information</v>
      </c>
      <c r="K83" s="508">
        <f>Calculations!M154</f>
        <v>0</v>
      </c>
      <c r="L83" s="509"/>
      <c r="M83" s="77"/>
      <c r="N83" s="135" t="str">
        <f>IF(M83="",InpReq,M83)</f>
        <v>Please enter required information</v>
      </c>
      <c r="O83" s="508">
        <f>Calculations!Q154</f>
        <v>0</v>
      </c>
      <c r="P83" s="509"/>
      <c r="Q83" s="77"/>
      <c r="R83" s="135" t="str">
        <f>IF(Q83="",InpReq,Q83)</f>
        <v>Please enter required information</v>
      </c>
      <c r="S83" s="508">
        <f>Calculations!U154</f>
        <v>0</v>
      </c>
      <c r="T83" s="509"/>
      <c r="U83" s="77"/>
      <c r="V83" s="135" t="str">
        <f>IF(U83="",InpReq,U83)</f>
        <v>Please enter required information</v>
      </c>
      <c r="W83" s="508">
        <f>Calculations!Y154</f>
        <v>0</v>
      </c>
      <c r="X83" s="509"/>
      <c r="Y83" s="77"/>
      <c r="Z83" s="135" t="str">
        <f>IF(Y83="",InpReq,Y83)</f>
        <v>Please enter required information</v>
      </c>
      <c r="AA83" s="508">
        <f>Calculations!AC154</f>
        <v>0</v>
      </c>
      <c r="AB83" s="509"/>
      <c r="AC83" s="77"/>
      <c r="AD83" s="135" t="str">
        <f>IF(AC83="",InpReq,AC83)</f>
        <v>Please enter required information</v>
      </c>
      <c r="AE83" s="508">
        <f>Calculations!AG154</f>
        <v>0</v>
      </c>
      <c r="AF83" s="509"/>
      <c r="AG83" s="77"/>
      <c r="AH83" s="135" t="str">
        <f>IF(AG83="",InpReq,AG83)</f>
        <v>Please enter required information</v>
      </c>
      <c r="AI83" s="508">
        <f>Calculations!AK154</f>
        <v>0</v>
      </c>
      <c r="AJ83" s="509"/>
      <c r="AK83" s="77"/>
      <c r="AL83" s="135" t="str">
        <f>IF(AK83="",InpReq,AK83)</f>
        <v>Please enter required information</v>
      </c>
      <c r="AM83" s="508">
        <f>Calculations!AO154</f>
        <v>0</v>
      </c>
      <c r="AN83" s="509"/>
      <c r="AO83" s="77"/>
      <c r="AP83" s="135" t="str">
        <f>IF(AO83="",InpReq,AO83)</f>
        <v>Please enter required information</v>
      </c>
      <c r="AQ83" s="508">
        <f>Calculations!AS154</f>
        <v>0</v>
      </c>
      <c r="AR83" s="509"/>
      <c r="AS83" s="77"/>
      <c r="AT83" s="135" t="str">
        <f>IF(AS83="",InpReq,AS83)</f>
        <v>Please enter required information</v>
      </c>
      <c r="AU83" s="508">
        <f>Calculations!AW154</f>
        <v>0</v>
      </c>
      <c r="AV83" s="509"/>
      <c r="AW83" s="77"/>
      <c r="AX83" s="135" t="str">
        <f>IF(AW83="",InpReq,AW83)</f>
        <v>Please enter required information</v>
      </c>
      <c r="AY83" s="508">
        <f>Calculations!BA154</f>
        <v>0</v>
      </c>
      <c r="AZ83" s="509"/>
      <c r="BA83" s="77"/>
      <c r="BB83" s="135" t="str">
        <f>IF(BA83="",InpReq,BA83)</f>
        <v>Please enter required information</v>
      </c>
      <c r="BC83" s="508">
        <f>Calculations!BE154</f>
        <v>0</v>
      </c>
      <c r="BD83" s="509"/>
      <c r="BE83" s="77"/>
      <c r="BF83" s="135" t="str">
        <f>IF(BE83="",InpReq,BE83)</f>
        <v>Please enter required information</v>
      </c>
      <c r="BG83" s="508">
        <f>Calculations!BI154</f>
        <v>0</v>
      </c>
      <c r="BH83" s="509"/>
      <c r="BI83" s="77"/>
      <c r="BJ83" s="135" t="str">
        <f>IF(BI83="",InpReq,BI83)</f>
        <v>Please enter required information</v>
      </c>
      <c r="BK83" s="508">
        <f>Calculations!BM154</f>
        <v>0</v>
      </c>
      <c r="BL83" s="509"/>
      <c r="BM83" s="77"/>
      <c r="BN83" s="135" t="str">
        <f>IF(BM83="",InpReq,BM83)</f>
        <v>Please enter required information</v>
      </c>
      <c r="BO83" s="508">
        <f>Calculations!BQ154</f>
        <v>0</v>
      </c>
      <c r="BP83" s="509"/>
      <c r="BQ83" s="77"/>
      <c r="BR83" s="135" t="str">
        <f>IF(BQ83="",InpReq,BQ83)</f>
        <v>Please enter required information</v>
      </c>
      <c r="BS83" s="508">
        <f>Calculations!BU154</f>
        <v>0</v>
      </c>
      <c r="BT83" s="509"/>
      <c r="BU83" s="77"/>
      <c r="BV83" s="135" t="str">
        <f>IF(BU83="",InpReq,BU83)</f>
        <v>Please enter required information</v>
      </c>
      <c r="BW83" s="508">
        <f>Calculations!BY154</f>
        <v>0</v>
      </c>
      <c r="BX83" s="509"/>
      <c r="BY83" s="77"/>
      <c r="BZ83" s="135" t="str">
        <f>IF(BY83="",InpReq,BY83)</f>
        <v>Please enter required information</v>
      </c>
      <c r="CA83" s="508">
        <f>Calculations!CC154</f>
        <v>0</v>
      </c>
      <c r="CB83" s="509"/>
      <c r="CC83" s="77"/>
      <c r="CD83" s="135" t="str">
        <f>IF(CC83="",InpReq,CC83)</f>
        <v>Please enter required information</v>
      </c>
      <c r="CE83" s="508">
        <f>Calculations!CG154</f>
        <v>0</v>
      </c>
      <c r="CF83" s="509"/>
      <c r="CG83" s="77"/>
      <c r="CH83" s="135" t="str">
        <f>IF(CG83="",InpReq,CG83)</f>
        <v>Please enter required information</v>
      </c>
      <c r="CI83" s="508">
        <f>Calculations!CK154</f>
        <v>0</v>
      </c>
      <c r="CJ83" s="509"/>
      <c r="CK83" s="77"/>
      <c r="CL83" s="135" t="str">
        <f>IF(CK83="",InpReq,CK83)</f>
        <v>Please enter required information</v>
      </c>
      <c r="CM83" s="508">
        <f>Calculations!CO154</f>
        <v>0</v>
      </c>
      <c r="CN83" s="509"/>
      <c r="CO83" s="77"/>
      <c r="CP83" s="135" t="str">
        <f>IF(CO83="",InpReq,CO83)</f>
        <v>Please enter required information</v>
      </c>
      <c r="CQ83" s="508">
        <f>Calculations!CS154</f>
        <v>0</v>
      </c>
      <c r="CR83" s="509"/>
      <c r="CS83" s="77"/>
      <c r="CT83" s="135" t="str">
        <f>IF(CS83="",InpReq,CS83)</f>
        <v>Please enter required information</v>
      </c>
      <c r="CU83" s="508">
        <f>Calculations!CW154</f>
        <v>0</v>
      </c>
      <c r="CV83" s="509"/>
      <c r="CW83" s="77"/>
      <c r="CX83" s="135" t="str">
        <f>IF(CW83="",InpReq,CW83)</f>
        <v>Please enter required information</v>
      </c>
      <c r="CY83" s="508">
        <f>Calculations!DA154</f>
        <v>0</v>
      </c>
      <c r="CZ83" s="509"/>
      <c r="DA83" s="77"/>
      <c r="DB83" s="135" t="str">
        <f>IF(DA83="",InpReq,DA83)</f>
        <v>Please enter required information</v>
      </c>
      <c r="DC83" s="508">
        <f>Calculations!DE154</f>
        <v>0</v>
      </c>
      <c r="DD83" s="509"/>
      <c r="DE83" s="77"/>
      <c r="DF83" s="135" t="str">
        <f>IF(DE83="",InpReq,DE83)</f>
        <v>Please enter required information</v>
      </c>
      <c r="DG83" s="508">
        <f>Calculations!DI154</f>
        <v>0</v>
      </c>
      <c r="DH83" s="509"/>
      <c r="DI83" s="77"/>
      <c r="DJ83" s="135" t="str">
        <f>IF(DI83="",InpReq,DI83)</f>
        <v>Please enter required information</v>
      </c>
      <c r="DK83" s="508">
        <f>Calculations!DM154</f>
        <v>0</v>
      </c>
      <c r="DL83" s="509"/>
      <c r="DM83" s="77"/>
      <c r="DN83" s="135" t="str">
        <f>IF(DM83="",InpReq,DM83)</f>
        <v>Please enter required information</v>
      </c>
      <c r="DO83" s="508">
        <f>Calculations!DQ154</f>
        <v>0</v>
      </c>
      <c r="DP83" s="509"/>
      <c r="DQ83" s="77"/>
      <c r="DR83" s="135" t="str">
        <f>IF(DQ83="",InpReq,DQ83)</f>
        <v>Please enter required information</v>
      </c>
      <c r="DS83" s="508">
        <f>Calculations!DU154</f>
        <v>0</v>
      </c>
      <c r="DT83" s="509"/>
      <c r="DU83" s="77"/>
      <c r="DV83" s="135" t="str">
        <f>IF(DU83="",InpReq,DU83)</f>
        <v>Please enter required information</v>
      </c>
      <c r="DW83" s="508">
        <f>Calculations!DY154</f>
        <v>0</v>
      </c>
      <c r="DX83" s="509"/>
      <c r="DY83" s="77"/>
      <c r="DZ83" s="135" t="str">
        <f>IF(DY83="",InpReq,DY83)</f>
        <v>Please enter required information</v>
      </c>
      <c r="EA83" s="508">
        <f>Calculations!EC154</f>
        <v>0</v>
      </c>
      <c r="EB83" s="509"/>
      <c r="EC83" s="77"/>
      <c r="ED83" s="135" t="str">
        <f>IF(EC83="",InpReq,EC83)</f>
        <v>Please enter required information</v>
      </c>
      <c r="EE83" s="508">
        <f>Calculations!EG154</f>
        <v>0</v>
      </c>
      <c r="EF83" s="509"/>
      <c r="EG83" s="77"/>
      <c r="EH83" s="135" t="str">
        <f>IF(EG83="",InpReq,EG83)</f>
        <v>Please enter required information</v>
      </c>
      <c r="EI83" s="508">
        <f>Calculations!EK154</f>
        <v>0</v>
      </c>
      <c r="EJ83" s="509"/>
      <c r="EK83" s="77"/>
      <c r="EL83" s="135" t="str">
        <f>IF(EK83="",InpReq,EK83)</f>
        <v>Please enter required information</v>
      </c>
      <c r="EM83" s="508">
        <f>Calculations!EO154</f>
        <v>0</v>
      </c>
      <c r="EN83" s="509"/>
      <c r="EO83" s="77"/>
      <c r="EP83" s="135" t="str">
        <f>IF(EO83="",InpReq,EO83)</f>
        <v>Please enter required information</v>
      </c>
      <c r="EQ83" s="508">
        <f>Calculations!ES154</f>
        <v>0</v>
      </c>
      <c r="ER83" s="509"/>
      <c r="ES83" s="77"/>
      <c r="ET83" s="135" t="str">
        <f>IF(ES83="",InpReq,ES83)</f>
        <v>Please enter required information</v>
      </c>
      <c r="EU83" s="508">
        <f>Calculations!EW154</f>
        <v>0</v>
      </c>
      <c r="EV83" s="509"/>
      <c r="EW83" s="77"/>
      <c r="EX83" s="135" t="str">
        <f>IF(EW83="",InpReq,EW83)</f>
        <v>Please enter required information</v>
      </c>
      <c r="EY83" s="508">
        <f>Calculations!FA154</f>
        <v>0</v>
      </c>
      <c r="EZ83" s="509"/>
      <c r="FA83" s="77"/>
      <c r="FB83" s="135" t="str">
        <f>IF(FA83="",InpReq,FA83)</f>
        <v>Please enter required information</v>
      </c>
      <c r="FC83" s="508">
        <f>Calculations!FE154</f>
        <v>0</v>
      </c>
      <c r="FD83" s="509"/>
      <c r="FE83" s="77"/>
      <c r="FF83" s="135" t="str">
        <f>IF(FE83="",InpReq,FE83)</f>
        <v>Please enter required information</v>
      </c>
      <c r="FG83" s="508">
        <f>Calculations!FI154</f>
        <v>0</v>
      </c>
      <c r="FH83" s="509"/>
      <c r="FI83" s="77"/>
      <c r="FJ83" s="135" t="str">
        <f>IF(FI83="",InpReq,FI83)</f>
        <v>Please enter required information</v>
      </c>
      <c r="FK83" s="508">
        <f>Calculations!FM154</f>
        <v>0</v>
      </c>
      <c r="FL83" s="509"/>
      <c r="FM83" s="77"/>
      <c r="FN83" s="135" t="str">
        <f>IF(FM83="",InpReq,FM83)</f>
        <v>Please enter required information</v>
      </c>
      <c r="FO83" s="508">
        <f>Calculations!FQ154</f>
        <v>0</v>
      </c>
      <c r="FP83" s="509"/>
      <c r="FQ83" s="77"/>
      <c r="FR83" s="135" t="str">
        <f>IF(FQ83="",InpReq,FQ83)</f>
        <v>Please enter required information</v>
      </c>
      <c r="FS83" s="508">
        <f>Calculations!FU154</f>
        <v>0</v>
      </c>
      <c r="FT83" s="509"/>
      <c r="FU83" s="77"/>
      <c r="FV83" s="135" t="str">
        <f>IF(FU83="",InpReq,FU83)</f>
        <v>Please enter required information</v>
      </c>
      <c r="FW83" s="508">
        <f>Calculations!FY154</f>
        <v>0</v>
      </c>
      <c r="FX83" s="509"/>
      <c r="FY83" s="77"/>
      <c r="FZ83" s="135" t="str">
        <f>IF(FY83="",InpReq,FY83)</f>
        <v>Please enter required information</v>
      </c>
      <c r="GA83" s="508">
        <f>Calculations!GC154</f>
        <v>0</v>
      </c>
      <c r="GB83" s="509"/>
      <c r="GC83" s="77"/>
      <c r="GD83" s="135" t="str">
        <f>IF(GC83="",InpReq,GC83)</f>
        <v>Please enter required information</v>
      </c>
      <c r="GE83" s="508">
        <f>Calculations!GG154</f>
        <v>0</v>
      </c>
      <c r="GF83" s="509"/>
      <c r="GG83" s="77"/>
      <c r="GH83" s="135" t="str">
        <f>IF(GG83="",InpReq,GG83)</f>
        <v>Please enter required information</v>
      </c>
      <c r="GI83" s="508">
        <f>Calculations!GK154</f>
        <v>0</v>
      </c>
      <c r="GJ83" s="509"/>
      <c r="GK83" s="77"/>
      <c r="GL83" s="135" t="str">
        <f>IF(GK83="",InpReq,GK83)</f>
        <v>Please enter required information</v>
      </c>
      <c r="GM83" s="508">
        <f>Calculations!GO154</f>
        <v>0</v>
      </c>
      <c r="GN83" s="509"/>
      <c r="GO83" s="77"/>
      <c r="GP83" s="135" t="str">
        <f>IF(GO83="",InpReq,GO83)</f>
        <v>Please enter required information</v>
      </c>
      <c r="GQ83" s="508">
        <f>Calculations!GS154</f>
        <v>0</v>
      </c>
      <c r="GR83" s="509"/>
      <c r="GS83" s="77"/>
      <c r="GT83" s="135" t="str">
        <f>IF(GS83="",InpReq,GS83)</f>
        <v>Please enter required information</v>
      </c>
      <c r="GU83" s="508">
        <f>Calculations!GW154</f>
        <v>0</v>
      </c>
      <c r="GV83" s="509"/>
      <c r="GW83" s="77"/>
      <c r="GX83" s="135" t="str">
        <f>IF(GW83="",InpReq,GW83)</f>
        <v>Please enter required information</v>
      </c>
      <c r="GY83" s="508">
        <f>Calculations!HA154</f>
        <v>0</v>
      </c>
      <c r="GZ83" s="509"/>
      <c r="HA83" s="77"/>
      <c r="HB83" s="135" t="str">
        <f>IF(HA83="",InpReq,HA83)</f>
        <v>Please enter required information</v>
      </c>
      <c r="HC83" s="508">
        <f>Calculations!HE154</f>
        <v>0</v>
      </c>
      <c r="HD83" s="509"/>
      <c r="HE83" s="77"/>
      <c r="HF83" s="135" t="str">
        <f>IF(HE83="",InpReq,HE83)</f>
        <v>Please enter required information</v>
      </c>
      <c r="HG83" s="508">
        <f>Calculations!HI154</f>
        <v>0</v>
      </c>
      <c r="HH83" s="509"/>
      <c r="HI83" s="77"/>
      <c r="HJ83" s="135" t="str">
        <f>IF(HI83="",InpReq,HI83)</f>
        <v>Please enter required information</v>
      </c>
      <c r="HK83" s="508">
        <f>Calculations!HM154</f>
        <v>0</v>
      </c>
      <c r="HL83" s="509"/>
      <c r="HM83" s="77"/>
      <c r="HN83" s="135" t="str">
        <f>IF(HM83="",InpReq,HM83)</f>
        <v>Please enter required information</v>
      </c>
      <c r="HO83" s="508">
        <f>Calculations!HQ154</f>
        <v>0</v>
      </c>
      <c r="HP83" s="509"/>
      <c r="HQ83" s="77"/>
      <c r="HR83" s="135" t="str">
        <f>IF(HQ83="",InpReq,HQ83)</f>
        <v>Please enter required information</v>
      </c>
      <c r="HS83" s="508">
        <f>Calculations!HU154</f>
        <v>0</v>
      </c>
      <c r="HT83" s="509"/>
      <c r="HU83" s="77"/>
      <c r="HV83" s="135" t="str">
        <f>IF(HU83="",InpReq,HU83)</f>
        <v>Please enter required information</v>
      </c>
      <c r="HW83" s="508">
        <f>Calculations!HY154</f>
        <v>0</v>
      </c>
      <c r="HX83" s="509"/>
      <c r="HY83" s="77"/>
      <c r="HZ83" s="135" t="str">
        <f>IF(HY83="",InpReq,HY83)</f>
        <v>Please enter required information</v>
      </c>
      <c r="IA83" s="508">
        <f>Calculations!IC154</f>
        <v>0</v>
      </c>
      <c r="IB83" s="509"/>
      <c r="IC83" s="77"/>
      <c r="ID83" s="135" t="str">
        <f>IF(IC83="",InpReq,IC83)</f>
        <v>Please enter required information</v>
      </c>
      <c r="IE83" s="508">
        <f>Calculations!IG154</f>
        <v>0</v>
      </c>
      <c r="IF83" s="509"/>
      <c r="IG83" s="77"/>
      <c r="IH83" s="135" t="str">
        <f>IF(IG83="",InpReq,IG83)</f>
        <v>Please enter required information</v>
      </c>
      <c r="II83" s="508">
        <f>Calculations!IK154</f>
        <v>0</v>
      </c>
      <c r="IJ83" s="509"/>
      <c r="IK83" s="77"/>
      <c r="IL83" s="135" t="str">
        <f>IF(IK83="",InpReq,IK83)</f>
        <v>Please enter required information</v>
      </c>
      <c r="IM83" s="508">
        <f>Calculations!IO154</f>
        <v>0</v>
      </c>
      <c r="IN83" s="509"/>
      <c r="IO83" s="77"/>
      <c r="IP83" s="135" t="str">
        <f>IF(IO83="",InpReq,IO83)</f>
        <v>Please enter required information</v>
      </c>
      <c r="IQ83" s="508">
        <f>Calculations!IS154</f>
        <v>0</v>
      </c>
      <c r="IR83" s="509"/>
      <c r="IS83" s="77"/>
      <c r="IT83" s="135" t="str">
        <f>IF(IS83="",InpReq,IS83)</f>
        <v>Please enter required information</v>
      </c>
      <c r="IU83" s="508" t="e">
        <f>Calculations!#REF!</f>
        <v>#REF!</v>
      </c>
      <c r="IV83" s="509"/>
      <c r="IW83" s="77"/>
      <c r="IX83" s="135" t="str">
        <f>IF(IW83="",InpReq,IW83)</f>
        <v>Please enter required information</v>
      </c>
    </row>
    <row r="84" spans="5:258" ht="30.2" hidden="1" customHeight="1" x14ac:dyDescent="0.25">
      <c r="F84" s="316"/>
      <c r="G84" s="508">
        <f>Calculations!I155</f>
        <v>0</v>
      </c>
      <c r="H84" s="509"/>
      <c r="I84" s="77"/>
      <c r="J84" s="135" t="str">
        <f>IF(I84="",InpReq,I84)</f>
        <v>Please enter required information</v>
      </c>
      <c r="K84" s="508">
        <f>Calculations!M155</f>
        <v>0</v>
      </c>
      <c r="L84" s="509"/>
      <c r="M84" s="77"/>
      <c r="N84" s="135" t="str">
        <f>IF(M84="",InpReq,M84)</f>
        <v>Please enter required information</v>
      </c>
      <c r="O84" s="508">
        <f>Calculations!Q155</f>
        <v>0</v>
      </c>
      <c r="P84" s="509"/>
      <c r="Q84" s="77"/>
      <c r="R84" s="135" t="str">
        <f>IF(Q84="",InpReq,Q84)</f>
        <v>Please enter required information</v>
      </c>
      <c r="S84" s="508">
        <f>Calculations!U155</f>
        <v>0</v>
      </c>
      <c r="T84" s="509"/>
      <c r="U84" s="77"/>
      <c r="V84" s="135" t="str">
        <f>IF(U84="",InpReq,U84)</f>
        <v>Please enter required information</v>
      </c>
      <c r="W84" s="508">
        <f>Calculations!Y155</f>
        <v>0</v>
      </c>
      <c r="X84" s="509"/>
      <c r="Y84" s="77"/>
      <c r="Z84" s="135" t="str">
        <f>IF(Y84="",InpReq,Y84)</f>
        <v>Please enter required information</v>
      </c>
      <c r="AA84" s="508">
        <f>Calculations!AC155</f>
        <v>0</v>
      </c>
      <c r="AB84" s="509"/>
      <c r="AC84" s="77"/>
      <c r="AD84" s="135" t="str">
        <f>IF(AC84="",InpReq,AC84)</f>
        <v>Please enter required information</v>
      </c>
      <c r="AE84" s="508">
        <f>Calculations!AG155</f>
        <v>0</v>
      </c>
      <c r="AF84" s="509"/>
      <c r="AG84" s="77"/>
      <c r="AH84" s="135" t="str">
        <f>IF(AG84="",InpReq,AG84)</f>
        <v>Please enter required information</v>
      </c>
      <c r="AI84" s="508">
        <f>Calculations!AK155</f>
        <v>0</v>
      </c>
      <c r="AJ84" s="509"/>
      <c r="AK84" s="77"/>
      <c r="AL84" s="135" t="str">
        <f>IF(AK84="",InpReq,AK84)</f>
        <v>Please enter required information</v>
      </c>
      <c r="AM84" s="508">
        <f>Calculations!AO155</f>
        <v>0</v>
      </c>
      <c r="AN84" s="509"/>
      <c r="AO84" s="77"/>
      <c r="AP84" s="135" t="str">
        <f>IF(AO84="",InpReq,AO84)</f>
        <v>Please enter required information</v>
      </c>
      <c r="AQ84" s="508">
        <f>Calculations!AS155</f>
        <v>0</v>
      </c>
      <c r="AR84" s="509"/>
      <c r="AS84" s="77"/>
      <c r="AT84" s="135" t="str">
        <f>IF(AS84="",InpReq,AS84)</f>
        <v>Please enter required information</v>
      </c>
      <c r="AU84" s="508">
        <f>Calculations!AW155</f>
        <v>0</v>
      </c>
      <c r="AV84" s="509"/>
      <c r="AW84" s="77"/>
      <c r="AX84" s="135" t="str">
        <f>IF(AW84="",InpReq,AW84)</f>
        <v>Please enter required information</v>
      </c>
      <c r="AY84" s="508">
        <f>Calculations!BA155</f>
        <v>0</v>
      </c>
      <c r="AZ84" s="509"/>
      <c r="BA84" s="77"/>
      <c r="BB84" s="135" t="str">
        <f>IF(BA84="",InpReq,BA84)</f>
        <v>Please enter required information</v>
      </c>
      <c r="BC84" s="508">
        <f>Calculations!BE155</f>
        <v>0</v>
      </c>
      <c r="BD84" s="509"/>
      <c r="BE84" s="77"/>
      <c r="BF84" s="135" t="str">
        <f>IF(BE84="",InpReq,BE84)</f>
        <v>Please enter required information</v>
      </c>
      <c r="BG84" s="508">
        <f>Calculations!BI155</f>
        <v>0</v>
      </c>
      <c r="BH84" s="509"/>
      <c r="BI84" s="77"/>
      <c r="BJ84" s="135" t="str">
        <f>IF(BI84="",InpReq,BI84)</f>
        <v>Please enter required information</v>
      </c>
      <c r="BK84" s="508">
        <f>Calculations!BM155</f>
        <v>0</v>
      </c>
      <c r="BL84" s="509"/>
      <c r="BM84" s="77"/>
      <c r="BN84" s="135" t="str">
        <f>IF(BM84="",InpReq,BM84)</f>
        <v>Please enter required information</v>
      </c>
      <c r="BO84" s="508">
        <f>Calculations!BQ155</f>
        <v>0</v>
      </c>
      <c r="BP84" s="509"/>
      <c r="BQ84" s="77"/>
      <c r="BR84" s="135" t="str">
        <f>IF(BQ84="",InpReq,BQ84)</f>
        <v>Please enter required information</v>
      </c>
      <c r="BS84" s="508">
        <f>Calculations!BU155</f>
        <v>0</v>
      </c>
      <c r="BT84" s="509"/>
      <c r="BU84" s="77"/>
      <c r="BV84" s="135" t="str">
        <f>IF(BU84="",InpReq,BU84)</f>
        <v>Please enter required information</v>
      </c>
      <c r="BW84" s="508">
        <f>Calculations!BY155</f>
        <v>0</v>
      </c>
      <c r="BX84" s="509"/>
      <c r="BY84" s="77"/>
      <c r="BZ84" s="135" t="str">
        <f>IF(BY84="",InpReq,BY84)</f>
        <v>Please enter required information</v>
      </c>
      <c r="CA84" s="508">
        <f>Calculations!CC155</f>
        <v>0</v>
      </c>
      <c r="CB84" s="509"/>
      <c r="CC84" s="77"/>
      <c r="CD84" s="135" t="str">
        <f>IF(CC84="",InpReq,CC84)</f>
        <v>Please enter required information</v>
      </c>
      <c r="CE84" s="508">
        <f>Calculations!CG155</f>
        <v>0</v>
      </c>
      <c r="CF84" s="509"/>
      <c r="CG84" s="77"/>
      <c r="CH84" s="135" t="str">
        <f>IF(CG84="",InpReq,CG84)</f>
        <v>Please enter required information</v>
      </c>
      <c r="CI84" s="508">
        <f>Calculations!CK155</f>
        <v>0</v>
      </c>
      <c r="CJ84" s="509"/>
      <c r="CK84" s="77"/>
      <c r="CL84" s="135" t="str">
        <f>IF(CK84="",InpReq,CK84)</f>
        <v>Please enter required information</v>
      </c>
      <c r="CM84" s="508">
        <f>Calculations!CO155</f>
        <v>0</v>
      </c>
      <c r="CN84" s="509"/>
      <c r="CO84" s="77"/>
      <c r="CP84" s="135" t="str">
        <f>IF(CO84="",InpReq,CO84)</f>
        <v>Please enter required information</v>
      </c>
      <c r="CQ84" s="508">
        <f>Calculations!CS155</f>
        <v>0</v>
      </c>
      <c r="CR84" s="509"/>
      <c r="CS84" s="77"/>
      <c r="CT84" s="135" t="str">
        <f>IF(CS84="",InpReq,CS84)</f>
        <v>Please enter required information</v>
      </c>
      <c r="CU84" s="508">
        <f>Calculations!CW155</f>
        <v>0</v>
      </c>
      <c r="CV84" s="509"/>
      <c r="CW84" s="77"/>
      <c r="CX84" s="135" t="str">
        <f>IF(CW84="",InpReq,CW84)</f>
        <v>Please enter required information</v>
      </c>
      <c r="CY84" s="508">
        <f>Calculations!DA155</f>
        <v>0</v>
      </c>
      <c r="CZ84" s="509"/>
      <c r="DA84" s="77"/>
      <c r="DB84" s="135" t="str">
        <f>IF(DA84="",InpReq,DA84)</f>
        <v>Please enter required information</v>
      </c>
      <c r="DC84" s="508">
        <f>Calculations!DE155</f>
        <v>0</v>
      </c>
      <c r="DD84" s="509"/>
      <c r="DE84" s="77"/>
      <c r="DF84" s="135" t="str">
        <f>IF(DE84="",InpReq,DE84)</f>
        <v>Please enter required information</v>
      </c>
      <c r="DG84" s="508">
        <f>Calculations!DI155</f>
        <v>0</v>
      </c>
      <c r="DH84" s="509"/>
      <c r="DI84" s="77"/>
      <c r="DJ84" s="135" t="str">
        <f>IF(DI84="",InpReq,DI84)</f>
        <v>Please enter required information</v>
      </c>
      <c r="DK84" s="508">
        <f>Calculations!DM155</f>
        <v>0</v>
      </c>
      <c r="DL84" s="509"/>
      <c r="DM84" s="77"/>
      <c r="DN84" s="135" t="str">
        <f>IF(DM84="",InpReq,DM84)</f>
        <v>Please enter required information</v>
      </c>
      <c r="DO84" s="508">
        <f>Calculations!DQ155</f>
        <v>0</v>
      </c>
      <c r="DP84" s="509"/>
      <c r="DQ84" s="77"/>
      <c r="DR84" s="135" t="str">
        <f>IF(DQ84="",InpReq,DQ84)</f>
        <v>Please enter required information</v>
      </c>
      <c r="DS84" s="508">
        <f>Calculations!DU155</f>
        <v>0</v>
      </c>
      <c r="DT84" s="509"/>
      <c r="DU84" s="77"/>
      <c r="DV84" s="135" t="str">
        <f>IF(DU84="",InpReq,DU84)</f>
        <v>Please enter required information</v>
      </c>
      <c r="DW84" s="508">
        <f>Calculations!DY155</f>
        <v>0</v>
      </c>
      <c r="DX84" s="509"/>
      <c r="DY84" s="77"/>
      <c r="DZ84" s="135" t="str">
        <f>IF(DY84="",InpReq,DY84)</f>
        <v>Please enter required information</v>
      </c>
      <c r="EA84" s="508">
        <f>Calculations!EC155</f>
        <v>0</v>
      </c>
      <c r="EB84" s="509"/>
      <c r="EC84" s="77"/>
      <c r="ED84" s="135" t="str">
        <f>IF(EC84="",InpReq,EC84)</f>
        <v>Please enter required information</v>
      </c>
      <c r="EE84" s="508">
        <f>Calculations!EG155</f>
        <v>0</v>
      </c>
      <c r="EF84" s="509"/>
      <c r="EG84" s="77"/>
      <c r="EH84" s="135" t="str">
        <f>IF(EG84="",InpReq,EG84)</f>
        <v>Please enter required information</v>
      </c>
      <c r="EI84" s="508">
        <f>Calculations!EK155</f>
        <v>0</v>
      </c>
      <c r="EJ84" s="509"/>
      <c r="EK84" s="77"/>
      <c r="EL84" s="135" t="str">
        <f>IF(EK84="",InpReq,EK84)</f>
        <v>Please enter required information</v>
      </c>
      <c r="EM84" s="508">
        <f>Calculations!EO155</f>
        <v>0</v>
      </c>
      <c r="EN84" s="509"/>
      <c r="EO84" s="77"/>
      <c r="EP84" s="135" t="str">
        <f>IF(EO84="",InpReq,EO84)</f>
        <v>Please enter required information</v>
      </c>
      <c r="EQ84" s="508">
        <f>Calculations!ES155</f>
        <v>0</v>
      </c>
      <c r="ER84" s="509"/>
      <c r="ES84" s="77"/>
      <c r="ET84" s="135" t="str">
        <f>IF(ES84="",InpReq,ES84)</f>
        <v>Please enter required information</v>
      </c>
      <c r="EU84" s="508">
        <f>Calculations!EW155</f>
        <v>0</v>
      </c>
      <c r="EV84" s="509"/>
      <c r="EW84" s="77"/>
      <c r="EX84" s="135" t="str">
        <f>IF(EW84="",InpReq,EW84)</f>
        <v>Please enter required information</v>
      </c>
      <c r="EY84" s="508">
        <f>Calculations!FA155</f>
        <v>0</v>
      </c>
      <c r="EZ84" s="509"/>
      <c r="FA84" s="77"/>
      <c r="FB84" s="135" t="str">
        <f>IF(FA84="",InpReq,FA84)</f>
        <v>Please enter required information</v>
      </c>
      <c r="FC84" s="508">
        <f>Calculations!FE155</f>
        <v>0</v>
      </c>
      <c r="FD84" s="509"/>
      <c r="FE84" s="77"/>
      <c r="FF84" s="135" t="str">
        <f>IF(FE84="",InpReq,FE84)</f>
        <v>Please enter required information</v>
      </c>
      <c r="FG84" s="508">
        <f>Calculations!FI155</f>
        <v>0</v>
      </c>
      <c r="FH84" s="509"/>
      <c r="FI84" s="77"/>
      <c r="FJ84" s="135" t="str">
        <f>IF(FI84="",InpReq,FI84)</f>
        <v>Please enter required information</v>
      </c>
      <c r="FK84" s="508">
        <f>Calculations!FM155</f>
        <v>0</v>
      </c>
      <c r="FL84" s="509"/>
      <c r="FM84" s="77"/>
      <c r="FN84" s="135" t="str">
        <f>IF(FM84="",InpReq,FM84)</f>
        <v>Please enter required information</v>
      </c>
      <c r="FO84" s="508">
        <f>Calculations!FQ155</f>
        <v>0</v>
      </c>
      <c r="FP84" s="509"/>
      <c r="FQ84" s="77"/>
      <c r="FR84" s="135" t="str">
        <f>IF(FQ84="",InpReq,FQ84)</f>
        <v>Please enter required information</v>
      </c>
      <c r="FS84" s="508">
        <f>Calculations!FU155</f>
        <v>0</v>
      </c>
      <c r="FT84" s="509"/>
      <c r="FU84" s="77"/>
      <c r="FV84" s="135" t="str">
        <f>IF(FU84="",InpReq,FU84)</f>
        <v>Please enter required information</v>
      </c>
      <c r="FW84" s="508">
        <f>Calculations!FY155</f>
        <v>0</v>
      </c>
      <c r="FX84" s="509"/>
      <c r="FY84" s="77"/>
      <c r="FZ84" s="135" t="str">
        <f>IF(FY84="",InpReq,FY84)</f>
        <v>Please enter required information</v>
      </c>
      <c r="GA84" s="508">
        <f>Calculations!GC155</f>
        <v>0</v>
      </c>
      <c r="GB84" s="509"/>
      <c r="GC84" s="77"/>
      <c r="GD84" s="135" t="str">
        <f>IF(GC84="",InpReq,GC84)</f>
        <v>Please enter required information</v>
      </c>
      <c r="GE84" s="508">
        <f>Calculations!GG155</f>
        <v>0</v>
      </c>
      <c r="GF84" s="509"/>
      <c r="GG84" s="77"/>
      <c r="GH84" s="135" t="str">
        <f>IF(GG84="",InpReq,GG84)</f>
        <v>Please enter required information</v>
      </c>
      <c r="GI84" s="508">
        <f>Calculations!GK155</f>
        <v>0</v>
      </c>
      <c r="GJ84" s="509"/>
      <c r="GK84" s="77"/>
      <c r="GL84" s="135" t="str">
        <f>IF(GK84="",InpReq,GK84)</f>
        <v>Please enter required information</v>
      </c>
      <c r="GM84" s="508">
        <f>Calculations!GO155</f>
        <v>0</v>
      </c>
      <c r="GN84" s="509"/>
      <c r="GO84" s="77"/>
      <c r="GP84" s="135" t="str">
        <f>IF(GO84="",InpReq,GO84)</f>
        <v>Please enter required information</v>
      </c>
      <c r="GQ84" s="508">
        <f>Calculations!GS155</f>
        <v>0</v>
      </c>
      <c r="GR84" s="509"/>
      <c r="GS84" s="77"/>
      <c r="GT84" s="135" t="str">
        <f>IF(GS84="",InpReq,GS84)</f>
        <v>Please enter required information</v>
      </c>
      <c r="GU84" s="508">
        <f>Calculations!GW155</f>
        <v>0</v>
      </c>
      <c r="GV84" s="509"/>
      <c r="GW84" s="77"/>
      <c r="GX84" s="135" t="str">
        <f>IF(GW84="",InpReq,GW84)</f>
        <v>Please enter required information</v>
      </c>
      <c r="GY84" s="508">
        <f>Calculations!HA155</f>
        <v>0</v>
      </c>
      <c r="GZ84" s="509"/>
      <c r="HA84" s="77"/>
      <c r="HB84" s="135" t="str">
        <f>IF(HA84="",InpReq,HA84)</f>
        <v>Please enter required information</v>
      </c>
      <c r="HC84" s="508">
        <f>Calculations!HE155</f>
        <v>0</v>
      </c>
      <c r="HD84" s="509"/>
      <c r="HE84" s="77"/>
      <c r="HF84" s="135" t="str">
        <f>IF(HE84="",InpReq,HE84)</f>
        <v>Please enter required information</v>
      </c>
      <c r="HG84" s="508">
        <f>Calculations!HI155</f>
        <v>0</v>
      </c>
      <c r="HH84" s="509"/>
      <c r="HI84" s="77"/>
      <c r="HJ84" s="135" t="str">
        <f>IF(HI84="",InpReq,HI84)</f>
        <v>Please enter required information</v>
      </c>
      <c r="HK84" s="508">
        <f>Calculations!HM155</f>
        <v>0</v>
      </c>
      <c r="HL84" s="509"/>
      <c r="HM84" s="77"/>
      <c r="HN84" s="135" t="str">
        <f>IF(HM84="",InpReq,HM84)</f>
        <v>Please enter required information</v>
      </c>
      <c r="HO84" s="508">
        <f>Calculations!HQ155</f>
        <v>0</v>
      </c>
      <c r="HP84" s="509"/>
      <c r="HQ84" s="77"/>
      <c r="HR84" s="135" t="str">
        <f>IF(HQ84="",InpReq,HQ84)</f>
        <v>Please enter required information</v>
      </c>
      <c r="HS84" s="508">
        <f>Calculations!HU155</f>
        <v>0</v>
      </c>
      <c r="HT84" s="509"/>
      <c r="HU84" s="77"/>
      <c r="HV84" s="135" t="str">
        <f>IF(HU84="",InpReq,HU84)</f>
        <v>Please enter required information</v>
      </c>
      <c r="HW84" s="508">
        <f>Calculations!HY155</f>
        <v>0</v>
      </c>
      <c r="HX84" s="509"/>
      <c r="HY84" s="77"/>
      <c r="HZ84" s="135" t="str">
        <f>IF(HY84="",InpReq,HY84)</f>
        <v>Please enter required information</v>
      </c>
      <c r="IA84" s="508">
        <f>Calculations!IC155</f>
        <v>0</v>
      </c>
      <c r="IB84" s="509"/>
      <c r="IC84" s="77"/>
      <c r="ID84" s="135" t="str">
        <f>IF(IC84="",InpReq,IC84)</f>
        <v>Please enter required information</v>
      </c>
      <c r="IE84" s="508">
        <f>Calculations!IG155</f>
        <v>0</v>
      </c>
      <c r="IF84" s="509"/>
      <c r="IG84" s="77"/>
      <c r="IH84" s="135" t="str">
        <f>IF(IG84="",InpReq,IG84)</f>
        <v>Please enter required information</v>
      </c>
      <c r="II84" s="508">
        <f>Calculations!IK155</f>
        <v>0</v>
      </c>
      <c r="IJ84" s="509"/>
      <c r="IK84" s="77"/>
      <c r="IL84" s="135" t="str">
        <f>IF(IK84="",InpReq,IK84)</f>
        <v>Please enter required information</v>
      </c>
      <c r="IM84" s="508">
        <f>Calculations!IO155</f>
        <v>0</v>
      </c>
      <c r="IN84" s="509"/>
      <c r="IO84" s="77"/>
      <c r="IP84" s="135" t="str">
        <f>IF(IO84="",InpReq,IO84)</f>
        <v>Please enter required information</v>
      </c>
      <c r="IQ84" s="508">
        <f>Calculations!IS155</f>
        <v>0</v>
      </c>
      <c r="IR84" s="509"/>
      <c r="IS84" s="77"/>
      <c r="IT84" s="135" t="str">
        <f>IF(IS84="",InpReq,IS84)</f>
        <v>Please enter required information</v>
      </c>
      <c r="IU84" s="508" t="e">
        <f>Calculations!#REF!</f>
        <v>#REF!</v>
      </c>
      <c r="IV84" s="509"/>
      <c r="IW84" s="77"/>
      <c r="IX84" s="135" t="str">
        <f>IF(IW84="",InpReq,IW84)</f>
        <v>Please enter required information</v>
      </c>
    </row>
    <row r="85" spans="5:258" ht="30.2" hidden="1" customHeight="1" x14ac:dyDescent="0.25">
      <c r="F85" s="265"/>
      <c r="G85" s="508">
        <f>Calculations!I156</f>
        <v>0</v>
      </c>
      <c r="H85" s="509"/>
      <c r="I85" s="77"/>
      <c r="J85" s="135" t="str">
        <f>IF(I85="",InpReq,I85)</f>
        <v>Please enter required information</v>
      </c>
      <c r="K85" s="508">
        <f>Calculations!M156</f>
        <v>0</v>
      </c>
      <c r="L85" s="509"/>
      <c r="M85" s="77"/>
      <c r="N85" s="135" t="str">
        <f>IF(M85="",InpReq,M85)</f>
        <v>Please enter required information</v>
      </c>
      <c r="O85" s="508">
        <f>Calculations!Q156</f>
        <v>0</v>
      </c>
      <c r="P85" s="509"/>
      <c r="Q85" s="77"/>
      <c r="R85" s="135" t="str">
        <f>IF(Q85="",InpReq,Q85)</f>
        <v>Please enter required information</v>
      </c>
      <c r="S85" s="508">
        <f>Calculations!U156</f>
        <v>0</v>
      </c>
      <c r="T85" s="509"/>
      <c r="U85" s="77"/>
      <c r="V85" s="135" t="str">
        <f>IF(U85="",InpReq,U85)</f>
        <v>Please enter required information</v>
      </c>
      <c r="W85" s="508">
        <f>Calculations!Y156</f>
        <v>0</v>
      </c>
      <c r="X85" s="509"/>
      <c r="Y85" s="77"/>
      <c r="Z85" s="135" t="str">
        <f>IF(Y85="",InpReq,Y85)</f>
        <v>Please enter required information</v>
      </c>
      <c r="AA85" s="508">
        <f>Calculations!AC156</f>
        <v>0</v>
      </c>
      <c r="AB85" s="509"/>
      <c r="AC85" s="77"/>
      <c r="AD85" s="135" t="str">
        <f>IF(AC85="",InpReq,AC85)</f>
        <v>Please enter required information</v>
      </c>
      <c r="AE85" s="508">
        <f>Calculations!AG156</f>
        <v>0</v>
      </c>
      <c r="AF85" s="509"/>
      <c r="AG85" s="77"/>
      <c r="AH85" s="135" t="str">
        <f>IF(AG85="",InpReq,AG85)</f>
        <v>Please enter required information</v>
      </c>
      <c r="AI85" s="508">
        <f>Calculations!AK156</f>
        <v>0</v>
      </c>
      <c r="AJ85" s="509"/>
      <c r="AK85" s="77"/>
      <c r="AL85" s="135" t="str">
        <f>IF(AK85="",InpReq,AK85)</f>
        <v>Please enter required information</v>
      </c>
      <c r="AM85" s="508">
        <f>Calculations!AO156</f>
        <v>0</v>
      </c>
      <c r="AN85" s="509"/>
      <c r="AO85" s="77"/>
      <c r="AP85" s="135" t="str">
        <f>IF(AO85="",InpReq,AO85)</f>
        <v>Please enter required information</v>
      </c>
      <c r="AQ85" s="508">
        <f>Calculations!AS156</f>
        <v>0</v>
      </c>
      <c r="AR85" s="509"/>
      <c r="AS85" s="77"/>
      <c r="AT85" s="135" t="str">
        <f>IF(AS85="",InpReq,AS85)</f>
        <v>Please enter required information</v>
      </c>
      <c r="AU85" s="508">
        <f>Calculations!AW156</f>
        <v>0</v>
      </c>
      <c r="AV85" s="509"/>
      <c r="AW85" s="77"/>
      <c r="AX85" s="135" t="str">
        <f>IF(AW85="",InpReq,AW85)</f>
        <v>Please enter required information</v>
      </c>
      <c r="AY85" s="508">
        <f>Calculations!BA156</f>
        <v>0</v>
      </c>
      <c r="AZ85" s="509"/>
      <c r="BA85" s="77"/>
      <c r="BB85" s="135" t="str">
        <f>IF(BA85="",InpReq,BA85)</f>
        <v>Please enter required information</v>
      </c>
      <c r="BC85" s="508">
        <f>Calculations!BE156</f>
        <v>0</v>
      </c>
      <c r="BD85" s="509"/>
      <c r="BE85" s="77"/>
      <c r="BF85" s="135" t="str">
        <f>IF(BE85="",InpReq,BE85)</f>
        <v>Please enter required information</v>
      </c>
      <c r="BG85" s="508">
        <f>Calculations!BI156</f>
        <v>0</v>
      </c>
      <c r="BH85" s="509"/>
      <c r="BI85" s="77"/>
      <c r="BJ85" s="135" t="str">
        <f>IF(BI85="",InpReq,BI85)</f>
        <v>Please enter required information</v>
      </c>
      <c r="BK85" s="508">
        <f>Calculations!BM156</f>
        <v>0</v>
      </c>
      <c r="BL85" s="509"/>
      <c r="BM85" s="77"/>
      <c r="BN85" s="135" t="str">
        <f>IF(BM85="",InpReq,BM85)</f>
        <v>Please enter required information</v>
      </c>
      <c r="BO85" s="508">
        <f>Calculations!BQ156</f>
        <v>0</v>
      </c>
      <c r="BP85" s="509"/>
      <c r="BQ85" s="77"/>
      <c r="BR85" s="135" t="str">
        <f>IF(BQ85="",InpReq,BQ85)</f>
        <v>Please enter required information</v>
      </c>
      <c r="BS85" s="508">
        <f>Calculations!BU156</f>
        <v>0</v>
      </c>
      <c r="BT85" s="509"/>
      <c r="BU85" s="77"/>
      <c r="BV85" s="135" t="str">
        <f>IF(BU85="",InpReq,BU85)</f>
        <v>Please enter required information</v>
      </c>
      <c r="BW85" s="508">
        <f>Calculations!BY156</f>
        <v>0</v>
      </c>
      <c r="BX85" s="509"/>
      <c r="BY85" s="77"/>
      <c r="BZ85" s="135" t="str">
        <f>IF(BY85="",InpReq,BY85)</f>
        <v>Please enter required information</v>
      </c>
      <c r="CA85" s="508">
        <f>Calculations!CC156</f>
        <v>0</v>
      </c>
      <c r="CB85" s="509"/>
      <c r="CC85" s="77"/>
      <c r="CD85" s="135" t="str">
        <f>IF(CC85="",InpReq,CC85)</f>
        <v>Please enter required information</v>
      </c>
      <c r="CE85" s="508">
        <f>Calculations!CG156</f>
        <v>0</v>
      </c>
      <c r="CF85" s="509"/>
      <c r="CG85" s="77"/>
      <c r="CH85" s="135" t="str">
        <f>IF(CG85="",InpReq,CG85)</f>
        <v>Please enter required information</v>
      </c>
      <c r="CI85" s="508">
        <f>Calculations!CK156</f>
        <v>0</v>
      </c>
      <c r="CJ85" s="509"/>
      <c r="CK85" s="77"/>
      <c r="CL85" s="135" t="str">
        <f>IF(CK85="",InpReq,CK85)</f>
        <v>Please enter required information</v>
      </c>
      <c r="CM85" s="508">
        <f>Calculations!CO156</f>
        <v>0</v>
      </c>
      <c r="CN85" s="509"/>
      <c r="CO85" s="77"/>
      <c r="CP85" s="135" t="str">
        <f>IF(CO85="",InpReq,CO85)</f>
        <v>Please enter required information</v>
      </c>
      <c r="CQ85" s="508">
        <f>Calculations!CS156</f>
        <v>0</v>
      </c>
      <c r="CR85" s="509"/>
      <c r="CS85" s="77"/>
      <c r="CT85" s="135" t="str">
        <f>IF(CS85="",InpReq,CS85)</f>
        <v>Please enter required information</v>
      </c>
      <c r="CU85" s="508">
        <f>Calculations!CW156</f>
        <v>0</v>
      </c>
      <c r="CV85" s="509"/>
      <c r="CW85" s="77"/>
      <c r="CX85" s="135" t="str">
        <f>IF(CW85="",InpReq,CW85)</f>
        <v>Please enter required information</v>
      </c>
      <c r="CY85" s="508">
        <f>Calculations!DA156</f>
        <v>0</v>
      </c>
      <c r="CZ85" s="509"/>
      <c r="DA85" s="77"/>
      <c r="DB85" s="135" t="str">
        <f>IF(DA85="",InpReq,DA85)</f>
        <v>Please enter required information</v>
      </c>
      <c r="DC85" s="508">
        <f>Calculations!DE156</f>
        <v>0</v>
      </c>
      <c r="DD85" s="509"/>
      <c r="DE85" s="77"/>
      <c r="DF85" s="135" t="str">
        <f>IF(DE85="",InpReq,DE85)</f>
        <v>Please enter required information</v>
      </c>
      <c r="DG85" s="508">
        <f>Calculations!DI156</f>
        <v>0</v>
      </c>
      <c r="DH85" s="509"/>
      <c r="DI85" s="77"/>
      <c r="DJ85" s="135" t="str">
        <f>IF(DI85="",InpReq,DI85)</f>
        <v>Please enter required information</v>
      </c>
      <c r="DK85" s="508">
        <f>Calculations!DM156</f>
        <v>0</v>
      </c>
      <c r="DL85" s="509"/>
      <c r="DM85" s="77"/>
      <c r="DN85" s="135" t="str">
        <f>IF(DM85="",InpReq,DM85)</f>
        <v>Please enter required information</v>
      </c>
      <c r="DO85" s="508">
        <f>Calculations!DQ156</f>
        <v>0</v>
      </c>
      <c r="DP85" s="509"/>
      <c r="DQ85" s="77"/>
      <c r="DR85" s="135" t="str">
        <f>IF(DQ85="",InpReq,DQ85)</f>
        <v>Please enter required information</v>
      </c>
      <c r="DS85" s="508">
        <f>Calculations!DU156</f>
        <v>0</v>
      </c>
      <c r="DT85" s="509"/>
      <c r="DU85" s="77"/>
      <c r="DV85" s="135" t="str">
        <f>IF(DU85="",InpReq,DU85)</f>
        <v>Please enter required information</v>
      </c>
      <c r="DW85" s="508">
        <f>Calculations!DY156</f>
        <v>0</v>
      </c>
      <c r="DX85" s="509"/>
      <c r="DY85" s="77"/>
      <c r="DZ85" s="135" t="str">
        <f>IF(DY85="",InpReq,DY85)</f>
        <v>Please enter required information</v>
      </c>
      <c r="EA85" s="508">
        <f>Calculations!EC156</f>
        <v>0</v>
      </c>
      <c r="EB85" s="509"/>
      <c r="EC85" s="77"/>
      <c r="ED85" s="135" t="str">
        <f>IF(EC85="",InpReq,EC85)</f>
        <v>Please enter required information</v>
      </c>
      <c r="EE85" s="508">
        <f>Calculations!EG156</f>
        <v>0</v>
      </c>
      <c r="EF85" s="509"/>
      <c r="EG85" s="77"/>
      <c r="EH85" s="135" t="str">
        <f>IF(EG85="",InpReq,EG85)</f>
        <v>Please enter required information</v>
      </c>
      <c r="EI85" s="508">
        <f>Calculations!EK156</f>
        <v>0</v>
      </c>
      <c r="EJ85" s="509"/>
      <c r="EK85" s="77"/>
      <c r="EL85" s="135" t="str">
        <f>IF(EK85="",InpReq,EK85)</f>
        <v>Please enter required information</v>
      </c>
      <c r="EM85" s="508">
        <f>Calculations!EO156</f>
        <v>0</v>
      </c>
      <c r="EN85" s="509"/>
      <c r="EO85" s="77"/>
      <c r="EP85" s="135" t="str">
        <f>IF(EO85="",InpReq,EO85)</f>
        <v>Please enter required information</v>
      </c>
      <c r="EQ85" s="508">
        <f>Calculations!ES156</f>
        <v>0</v>
      </c>
      <c r="ER85" s="509"/>
      <c r="ES85" s="77"/>
      <c r="ET85" s="135" t="str">
        <f>IF(ES85="",InpReq,ES85)</f>
        <v>Please enter required information</v>
      </c>
      <c r="EU85" s="508">
        <f>Calculations!EW156</f>
        <v>0</v>
      </c>
      <c r="EV85" s="509"/>
      <c r="EW85" s="77"/>
      <c r="EX85" s="135" t="str">
        <f>IF(EW85="",InpReq,EW85)</f>
        <v>Please enter required information</v>
      </c>
      <c r="EY85" s="508">
        <f>Calculations!FA156</f>
        <v>0</v>
      </c>
      <c r="EZ85" s="509"/>
      <c r="FA85" s="77"/>
      <c r="FB85" s="135" t="str">
        <f>IF(FA85="",InpReq,FA85)</f>
        <v>Please enter required information</v>
      </c>
      <c r="FC85" s="508">
        <f>Calculations!FE156</f>
        <v>0</v>
      </c>
      <c r="FD85" s="509"/>
      <c r="FE85" s="77"/>
      <c r="FF85" s="135" t="str">
        <f>IF(FE85="",InpReq,FE85)</f>
        <v>Please enter required information</v>
      </c>
      <c r="FG85" s="508">
        <f>Calculations!FI156</f>
        <v>0</v>
      </c>
      <c r="FH85" s="509"/>
      <c r="FI85" s="77"/>
      <c r="FJ85" s="135" t="str">
        <f>IF(FI85="",InpReq,FI85)</f>
        <v>Please enter required information</v>
      </c>
      <c r="FK85" s="508">
        <f>Calculations!FM156</f>
        <v>0</v>
      </c>
      <c r="FL85" s="509"/>
      <c r="FM85" s="77"/>
      <c r="FN85" s="135" t="str">
        <f>IF(FM85="",InpReq,FM85)</f>
        <v>Please enter required information</v>
      </c>
      <c r="FO85" s="508">
        <f>Calculations!FQ156</f>
        <v>0</v>
      </c>
      <c r="FP85" s="509"/>
      <c r="FQ85" s="77"/>
      <c r="FR85" s="135" t="str">
        <f>IF(FQ85="",InpReq,FQ85)</f>
        <v>Please enter required information</v>
      </c>
      <c r="FS85" s="508">
        <f>Calculations!FU156</f>
        <v>0</v>
      </c>
      <c r="FT85" s="509"/>
      <c r="FU85" s="77"/>
      <c r="FV85" s="135" t="str">
        <f>IF(FU85="",InpReq,FU85)</f>
        <v>Please enter required information</v>
      </c>
      <c r="FW85" s="508">
        <f>Calculations!FY156</f>
        <v>0</v>
      </c>
      <c r="FX85" s="509"/>
      <c r="FY85" s="77"/>
      <c r="FZ85" s="135" t="str">
        <f>IF(FY85="",InpReq,FY85)</f>
        <v>Please enter required information</v>
      </c>
      <c r="GA85" s="508">
        <f>Calculations!GC156</f>
        <v>0</v>
      </c>
      <c r="GB85" s="509"/>
      <c r="GC85" s="77"/>
      <c r="GD85" s="135" t="str">
        <f>IF(GC85="",InpReq,GC85)</f>
        <v>Please enter required information</v>
      </c>
      <c r="GE85" s="508">
        <f>Calculations!GG156</f>
        <v>0</v>
      </c>
      <c r="GF85" s="509"/>
      <c r="GG85" s="77"/>
      <c r="GH85" s="135" t="str">
        <f>IF(GG85="",InpReq,GG85)</f>
        <v>Please enter required information</v>
      </c>
      <c r="GI85" s="508">
        <f>Calculations!GK156</f>
        <v>0</v>
      </c>
      <c r="GJ85" s="509"/>
      <c r="GK85" s="77"/>
      <c r="GL85" s="135" t="str">
        <f>IF(GK85="",InpReq,GK85)</f>
        <v>Please enter required information</v>
      </c>
      <c r="GM85" s="508">
        <f>Calculations!GO156</f>
        <v>0</v>
      </c>
      <c r="GN85" s="509"/>
      <c r="GO85" s="77"/>
      <c r="GP85" s="135" t="str">
        <f>IF(GO85="",InpReq,GO85)</f>
        <v>Please enter required information</v>
      </c>
      <c r="GQ85" s="508">
        <f>Calculations!GS156</f>
        <v>0</v>
      </c>
      <c r="GR85" s="509"/>
      <c r="GS85" s="77"/>
      <c r="GT85" s="135" t="str">
        <f>IF(GS85="",InpReq,GS85)</f>
        <v>Please enter required information</v>
      </c>
      <c r="GU85" s="508">
        <f>Calculations!GW156</f>
        <v>0</v>
      </c>
      <c r="GV85" s="509"/>
      <c r="GW85" s="77"/>
      <c r="GX85" s="135" t="str">
        <f>IF(GW85="",InpReq,GW85)</f>
        <v>Please enter required information</v>
      </c>
      <c r="GY85" s="508">
        <f>Calculations!HA156</f>
        <v>0</v>
      </c>
      <c r="GZ85" s="509"/>
      <c r="HA85" s="77"/>
      <c r="HB85" s="135" t="str">
        <f>IF(HA85="",InpReq,HA85)</f>
        <v>Please enter required information</v>
      </c>
      <c r="HC85" s="508">
        <f>Calculations!HE156</f>
        <v>0</v>
      </c>
      <c r="HD85" s="509"/>
      <c r="HE85" s="77"/>
      <c r="HF85" s="135" t="str">
        <f>IF(HE85="",InpReq,HE85)</f>
        <v>Please enter required information</v>
      </c>
      <c r="HG85" s="508">
        <f>Calculations!HI156</f>
        <v>0</v>
      </c>
      <c r="HH85" s="509"/>
      <c r="HI85" s="77"/>
      <c r="HJ85" s="135" t="str">
        <f>IF(HI85="",InpReq,HI85)</f>
        <v>Please enter required information</v>
      </c>
      <c r="HK85" s="508">
        <f>Calculations!HM156</f>
        <v>0</v>
      </c>
      <c r="HL85" s="509"/>
      <c r="HM85" s="77"/>
      <c r="HN85" s="135" t="str">
        <f>IF(HM85="",InpReq,HM85)</f>
        <v>Please enter required information</v>
      </c>
      <c r="HO85" s="508">
        <f>Calculations!HQ156</f>
        <v>0</v>
      </c>
      <c r="HP85" s="509"/>
      <c r="HQ85" s="77"/>
      <c r="HR85" s="135" t="str">
        <f>IF(HQ85="",InpReq,HQ85)</f>
        <v>Please enter required information</v>
      </c>
      <c r="HS85" s="508">
        <f>Calculations!HU156</f>
        <v>0</v>
      </c>
      <c r="HT85" s="509"/>
      <c r="HU85" s="77"/>
      <c r="HV85" s="135" t="str">
        <f>IF(HU85="",InpReq,HU85)</f>
        <v>Please enter required information</v>
      </c>
      <c r="HW85" s="508">
        <f>Calculations!HY156</f>
        <v>0</v>
      </c>
      <c r="HX85" s="509"/>
      <c r="HY85" s="77"/>
      <c r="HZ85" s="135" t="str">
        <f>IF(HY85="",InpReq,HY85)</f>
        <v>Please enter required information</v>
      </c>
      <c r="IA85" s="508">
        <f>Calculations!IC156</f>
        <v>0</v>
      </c>
      <c r="IB85" s="509"/>
      <c r="IC85" s="77"/>
      <c r="ID85" s="135" t="str">
        <f>IF(IC85="",InpReq,IC85)</f>
        <v>Please enter required information</v>
      </c>
      <c r="IE85" s="508">
        <f>Calculations!IG156</f>
        <v>0</v>
      </c>
      <c r="IF85" s="509"/>
      <c r="IG85" s="77"/>
      <c r="IH85" s="135" t="str">
        <f>IF(IG85="",InpReq,IG85)</f>
        <v>Please enter required information</v>
      </c>
      <c r="II85" s="508">
        <f>Calculations!IK156</f>
        <v>0</v>
      </c>
      <c r="IJ85" s="509"/>
      <c r="IK85" s="77"/>
      <c r="IL85" s="135" t="str">
        <f>IF(IK85="",InpReq,IK85)</f>
        <v>Please enter required information</v>
      </c>
      <c r="IM85" s="508">
        <f>Calculations!IO156</f>
        <v>0</v>
      </c>
      <c r="IN85" s="509"/>
      <c r="IO85" s="77"/>
      <c r="IP85" s="135" t="str">
        <f>IF(IO85="",InpReq,IO85)</f>
        <v>Please enter required information</v>
      </c>
      <c r="IQ85" s="508">
        <f>Calculations!IS156</f>
        <v>0</v>
      </c>
      <c r="IR85" s="509"/>
      <c r="IS85" s="77"/>
      <c r="IT85" s="135" t="str">
        <f>IF(IS85="",InpReq,IS85)</f>
        <v>Please enter required information</v>
      </c>
      <c r="IU85" s="508" t="e">
        <f>Calculations!#REF!</f>
        <v>#REF!</v>
      </c>
      <c r="IV85" s="509"/>
      <c r="IW85" s="77"/>
      <c r="IX85" s="135" t="str">
        <f>IF(IW85="",InpReq,IW85)</f>
        <v>Please enter required information</v>
      </c>
    </row>
    <row r="86" spans="5:258" ht="30.2" hidden="1" customHeight="1" x14ac:dyDescent="0.25">
      <c r="F86" s="279"/>
      <c r="G86" s="508">
        <f>Calculations!I157</f>
        <v>0</v>
      </c>
      <c r="H86" s="509"/>
      <c r="I86" s="134"/>
      <c r="J86" s="135">
        <v>6.3</v>
      </c>
      <c r="K86" s="508">
        <f>Calculations!M157</f>
        <v>0</v>
      </c>
      <c r="L86" s="509"/>
      <c r="M86" s="134"/>
      <c r="N86" s="135">
        <v>6.3</v>
      </c>
      <c r="O86" s="508">
        <f>Calculations!Q157</f>
        <v>0</v>
      </c>
      <c r="P86" s="509"/>
      <c r="Q86" s="134"/>
      <c r="R86" s="135">
        <v>6.3</v>
      </c>
      <c r="S86" s="508">
        <f>Calculations!U157</f>
        <v>0</v>
      </c>
      <c r="T86" s="509"/>
      <c r="U86" s="134"/>
      <c r="V86" s="135">
        <v>6.3</v>
      </c>
      <c r="W86" s="508">
        <f>Calculations!Y157</f>
        <v>0</v>
      </c>
      <c r="X86" s="509"/>
      <c r="Y86" s="134"/>
      <c r="Z86" s="135">
        <v>6.3</v>
      </c>
      <c r="AA86" s="508">
        <f>Calculations!AC157</f>
        <v>0</v>
      </c>
      <c r="AB86" s="509"/>
      <c r="AC86" s="134"/>
      <c r="AD86" s="135">
        <v>6.3</v>
      </c>
      <c r="AE86" s="508">
        <f>Calculations!AG157</f>
        <v>0</v>
      </c>
      <c r="AF86" s="509"/>
      <c r="AG86" s="134"/>
      <c r="AH86" s="135">
        <v>6.3</v>
      </c>
      <c r="AI86" s="508">
        <f>Calculations!AK157</f>
        <v>0</v>
      </c>
      <c r="AJ86" s="509"/>
      <c r="AK86" s="134"/>
      <c r="AL86" s="135">
        <v>6.3</v>
      </c>
      <c r="AM86" s="508">
        <f>Calculations!AO157</f>
        <v>0</v>
      </c>
      <c r="AN86" s="509"/>
      <c r="AO86" s="134"/>
      <c r="AP86" s="135">
        <v>6.3</v>
      </c>
      <c r="AQ86" s="508">
        <f>Calculations!AS157</f>
        <v>0</v>
      </c>
      <c r="AR86" s="509"/>
      <c r="AS86" s="134"/>
      <c r="AT86" s="135">
        <v>6.3</v>
      </c>
      <c r="AU86" s="508">
        <f>Calculations!AW157</f>
        <v>0</v>
      </c>
      <c r="AV86" s="509"/>
      <c r="AW86" s="134"/>
      <c r="AX86" s="135">
        <v>6.3</v>
      </c>
      <c r="AY86" s="508">
        <f>Calculations!BA157</f>
        <v>0</v>
      </c>
      <c r="AZ86" s="509"/>
      <c r="BA86" s="134"/>
      <c r="BB86" s="135">
        <v>6.3</v>
      </c>
      <c r="BC86" s="508">
        <f>Calculations!BE157</f>
        <v>0</v>
      </c>
      <c r="BD86" s="509"/>
      <c r="BE86" s="134"/>
      <c r="BF86" s="135">
        <v>6.3</v>
      </c>
      <c r="BG86" s="508">
        <f>Calculations!BI157</f>
        <v>0</v>
      </c>
      <c r="BH86" s="509"/>
      <c r="BI86" s="134"/>
      <c r="BJ86" s="135">
        <v>6.3</v>
      </c>
      <c r="BK86" s="508">
        <f>Calculations!BM157</f>
        <v>0</v>
      </c>
      <c r="BL86" s="509"/>
      <c r="BM86" s="134"/>
      <c r="BN86" s="135">
        <v>6.3</v>
      </c>
      <c r="BO86" s="508">
        <f>Calculations!BQ157</f>
        <v>0</v>
      </c>
      <c r="BP86" s="509"/>
      <c r="BQ86" s="134"/>
      <c r="BR86" s="135">
        <v>6.3</v>
      </c>
      <c r="BS86" s="508">
        <f>Calculations!BU157</f>
        <v>0</v>
      </c>
      <c r="BT86" s="509"/>
      <c r="BU86" s="134"/>
      <c r="BV86" s="135">
        <v>6.3</v>
      </c>
      <c r="BW86" s="508">
        <f>Calculations!BY157</f>
        <v>0</v>
      </c>
      <c r="BX86" s="509"/>
      <c r="BY86" s="134"/>
      <c r="BZ86" s="135">
        <v>6.3</v>
      </c>
      <c r="CA86" s="508">
        <f>Calculations!CC157</f>
        <v>0</v>
      </c>
      <c r="CB86" s="509"/>
      <c r="CC86" s="134"/>
      <c r="CD86" s="135">
        <v>5.3</v>
      </c>
      <c r="CE86" s="508">
        <f>Calculations!CG157</f>
        <v>0</v>
      </c>
      <c r="CF86" s="509"/>
      <c r="CG86" s="134"/>
      <c r="CH86" s="135">
        <v>6.3</v>
      </c>
      <c r="CI86" s="508">
        <f>Calculations!CK157</f>
        <v>0</v>
      </c>
      <c r="CJ86" s="509"/>
      <c r="CK86" s="134"/>
      <c r="CL86" s="135">
        <v>6.3</v>
      </c>
      <c r="CM86" s="508">
        <f>Calculations!CO157</f>
        <v>0</v>
      </c>
      <c r="CN86" s="509"/>
      <c r="CO86" s="134"/>
      <c r="CP86" s="135">
        <v>6.3</v>
      </c>
      <c r="CQ86" s="508">
        <f>Calculations!CS157</f>
        <v>0</v>
      </c>
      <c r="CR86" s="509"/>
      <c r="CS86" s="134"/>
      <c r="CT86" s="135">
        <v>6.3</v>
      </c>
      <c r="CU86" s="508">
        <f>Calculations!CW157</f>
        <v>0</v>
      </c>
      <c r="CV86" s="509"/>
      <c r="CW86" s="134"/>
      <c r="CX86" s="135">
        <v>6.3</v>
      </c>
      <c r="CY86" s="508">
        <f>Calculations!DA157</f>
        <v>0</v>
      </c>
      <c r="CZ86" s="509"/>
      <c r="DA86" s="134"/>
      <c r="DB86" s="135">
        <v>6.3</v>
      </c>
      <c r="DC86" s="508">
        <f>Calculations!DE157</f>
        <v>0</v>
      </c>
      <c r="DD86" s="509"/>
      <c r="DE86" s="134"/>
      <c r="DF86" s="135">
        <v>6.3</v>
      </c>
      <c r="DG86" s="508">
        <f>Calculations!DI157</f>
        <v>0</v>
      </c>
      <c r="DH86" s="509"/>
      <c r="DI86" s="134"/>
      <c r="DJ86" s="135">
        <v>6.3</v>
      </c>
      <c r="DK86" s="508">
        <f>Calculations!DM157</f>
        <v>0</v>
      </c>
      <c r="DL86" s="509"/>
      <c r="DM86" s="134"/>
      <c r="DN86" s="135">
        <v>6.3</v>
      </c>
      <c r="DO86" s="508">
        <f>Calculations!DQ157</f>
        <v>0</v>
      </c>
      <c r="DP86" s="509"/>
      <c r="DQ86" s="134"/>
      <c r="DR86" s="135">
        <v>6.3</v>
      </c>
      <c r="DS86" s="508">
        <f>Calculations!DU157</f>
        <v>0</v>
      </c>
      <c r="DT86" s="509"/>
      <c r="DU86" s="134"/>
      <c r="DV86" s="135">
        <v>6.3</v>
      </c>
      <c r="DW86" s="508">
        <f>Calculations!DY157</f>
        <v>0</v>
      </c>
      <c r="DX86" s="509"/>
      <c r="DY86" s="134"/>
      <c r="DZ86" s="135">
        <v>6.3</v>
      </c>
      <c r="EA86" s="508">
        <f>Calculations!EC157</f>
        <v>0</v>
      </c>
      <c r="EB86" s="509"/>
      <c r="EC86" s="134"/>
      <c r="ED86" s="135">
        <v>6.3</v>
      </c>
      <c r="EE86" s="508">
        <f>Calculations!EG157</f>
        <v>0</v>
      </c>
      <c r="EF86" s="509"/>
      <c r="EG86" s="134"/>
      <c r="EH86" s="135">
        <v>6.3</v>
      </c>
      <c r="EI86" s="508">
        <f>Calculations!EK157</f>
        <v>0</v>
      </c>
      <c r="EJ86" s="509"/>
      <c r="EK86" s="134"/>
      <c r="EL86" s="135">
        <v>6.3</v>
      </c>
      <c r="EM86" s="508">
        <f>Calculations!EO157</f>
        <v>0</v>
      </c>
      <c r="EN86" s="509"/>
      <c r="EO86" s="134"/>
      <c r="EP86" s="135">
        <v>6.3</v>
      </c>
      <c r="EQ86" s="508">
        <f>Calculations!ES157</f>
        <v>0</v>
      </c>
      <c r="ER86" s="509"/>
      <c r="ES86" s="134"/>
      <c r="ET86" s="135">
        <v>6.3</v>
      </c>
      <c r="EU86" s="508">
        <f>Calculations!EW157</f>
        <v>0</v>
      </c>
      <c r="EV86" s="509"/>
      <c r="EW86" s="134"/>
      <c r="EX86" s="135">
        <v>6.3</v>
      </c>
      <c r="EY86" s="508">
        <f>Calculations!FA157</f>
        <v>0</v>
      </c>
      <c r="EZ86" s="509"/>
      <c r="FA86" s="134"/>
      <c r="FB86" s="135">
        <v>6.3</v>
      </c>
      <c r="FC86" s="508">
        <f>Calculations!FE157</f>
        <v>0</v>
      </c>
      <c r="FD86" s="509"/>
      <c r="FE86" s="134"/>
      <c r="FF86" s="135">
        <v>6.3</v>
      </c>
      <c r="FG86" s="508">
        <f>Calculations!FI157</f>
        <v>0</v>
      </c>
      <c r="FH86" s="509"/>
      <c r="FI86" s="134"/>
      <c r="FJ86" s="135">
        <v>6.3</v>
      </c>
      <c r="FK86" s="508">
        <f>Calculations!FM157</f>
        <v>0</v>
      </c>
      <c r="FL86" s="509"/>
      <c r="FM86" s="134"/>
      <c r="FN86" s="135">
        <v>6.3</v>
      </c>
      <c r="FO86" s="508">
        <f>Calculations!FQ157</f>
        <v>0</v>
      </c>
      <c r="FP86" s="509"/>
      <c r="FQ86" s="134"/>
      <c r="FR86" s="135">
        <v>6.3</v>
      </c>
      <c r="FS86" s="508">
        <f>Calculations!FU157</f>
        <v>0</v>
      </c>
      <c r="FT86" s="509"/>
      <c r="FU86" s="134"/>
      <c r="FV86" s="135">
        <v>6.3</v>
      </c>
      <c r="FW86" s="508">
        <f>Calculations!FY157</f>
        <v>0</v>
      </c>
      <c r="FX86" s="509"/>
      <c r="FY86" s="134"/>
      <c r="FZ86" s="135">
        <v>6.3</v>
      </c>
      <c r="GA86" s="508">
        <f>Calculations!GC157</f>
        <v>0</v>
      </c>
      <c r="GB86" s="509"/>
      <c r="GC86" s="134"/>
      <c r="GD86" s="135">
        <v>6.3</v>
      </c>
      <c r="GE86" s="508">
        <f>Calculations!GG157</f>
        <v>0</v>
      </c>
      <c r="GF86" s="509"/>
      <c r="GG86" s="134"/>
      <c r="GH86" s="135">
        <v>6.3</v>
      </c>
      <c r="GI86" s="508">
        <f>Calculations!GK157</f>
        <v>0</v>
      </c>
      <c r="GJ86" s="509"/>
      <c r="GK86" s="134"/>
      <c r="GL86" s="135">
        <v>6.3</v>
      </c>
      <c r="GM86" s="508">
        <f>Calculations!GO157</f>
        <v>0</v>
      </c>
      <c r="GN86" s="509"/>
      <c r="GO86" s="134"/>
      <c r="GP86" s="135">
        <v>6.3</v>
      </c>
      <c r="GQ86" s="508">
        <f>Calculations!GS157</f>
        <v>0</v>
      </c>
      <c r="GR86" s="509"/>
      <c r="GS86" s="134"/>
      <c r="GT86" s="135">
        <v>6.3</v>
      </c>
      <c r="GU86" s="508">
        <f>Calculations!GW157</f>
        <v>0</v>
      </c>
      <c r="GV86" s="509"/>
      <c r="GW86" s="134"/>
      <c r="GX86" s="135">
        <v>6.3</v>
      </c>
      <c r="GY86" s="508">
        <f>Calculations!HA157</f>
        <v>0</v>
      </c>
      <c r="GZ86" s="509"/>
      <c r="HA86" s="134"/>
      <c r="HB86" s="135">
        <v>6.3</v>
      </c>
      <c r="HC86" s="508">
        <f>Calculations!HE157</f>
        <v>0</v>
      </c>
      <c r="HD86" s="509"/>
      <c r="HE86" s="134"/>
      <c r="HF86" s="135">
        <v>6.3</v>
      </c>
      <c r="HG86" s="508">
        <f>Calculations!HI157</f>
        <v>0</v>
      </c>
      <c r="HH86" s="509"/>
      <c r="HI86" s="134"/>
      <c r="HJ86" s="135">
        <v>6.3</v>
      </c>
      <c r="HK86" s="508">
        <f>Calculations!HM157</f>
        <v>0</v>
      </c>
      <c r="HL86" s="509"/>
      <c r="HM86" s="134"/>
      <c r="HN86" s="135">
        <v>6.3</v>
      </c>
      <c r="HO86" s="508">
        <f>Calculations!HQ157</f>
        <v>0</v>
      </c>
      <c r="HP86" s="509"/>
      <c r="HQ86" s="134"/>
      <c r="HR86" s="135">
        <v>6.3</v>
      </c>
      <c r="HS86" s="508">
        <f>Calculations!HU157</f>
        <v>0</v>
      </c>
      <c r="HT86" s="509"/>
      <c r="HU86" s="134"/>
      <c r="HV86" s="135">
        <v>6.3</v>
      </c>
      <c r="HW86" s="508">
        <f>Calculations!HY157</f>
        <v>0</v>
      </c>
      <c r="HX86" s="509"/>
      <c r="HY86" s="134"/>
      <c r="HZ86" s="135">
        <v>6.3</v>
      </c>
      <c r="IA86" s="508">
        <f>Calculations!IC157</f>
        <v>0</v>
      </c>
      <c r="IB86" s="509"/>
      <c r="IC86" s="134"/>
      <c r="ID86" s="135">
        <v>6.3</v>
      </c>
      <c r="IE86" s="508">
        <f>Calculations!IG157</f>
        <v>0</v>
      </c>
      <c r="IF86" s="509"/>
      <c r="IG86" s="134"/>
      <c r="IH86" s="135">
        <v>6.3</v>
      </c>
      <c r="II86" s="508">
        <f>Calculations!IK157</f>
        <v>0</v>
      </c>
      <c r="IJ86" s="509"/>
      <c r="IK86" s="134"/>
      <c r="IL86" s="135">
        <v>6.3</v>
      </c>
      <c r="IM86" s="508">
        <f>Calculations!IO157</f>
        <v>0</v>
      </c>
      <c r="IN86" s="509"/>
      <c r="IO86" s="134"/>
      <c r="IP86" s="135">
        <v>6.3</v>
      </c>
      <c r="IQ86" s="508">
        <f>Calculations!IS157</f>
        <v>0</v>
      </c>
      <c r="IR86" s="509"/>
      <c r="IS86" s="134"/>
      <c r="IT86" s="135">
        <v>6.3</v>
      </c>
      <c r="IU86" s="508" t="e">
        <f>Calculations!#REF!</f>
        <v>#REF!</v>
      </c>
      <c r="IV86" s="509"/>
      <c r="IW86" s="134"/>
      <c r="IX86" s="135">
        <v>6.3</v>
      </c>
    </row>
    <row r="87" spans="5:258" ht="30.2" hidden="1" customHeight="1" x14ac:dyDescent="0.25">
      <c r="F87" s="318"/>
      <c r="G87" s="508">
        <f>Calculations!I158</f>
        <v>0</v>
      </c>
      <c r="H87" s="509"/>
      <c r="I87" s="134"/>
      <c r="J87" s="135">
        <v>6.3</v>
      </c>
      <c r="K87" s="508">
        <f>Calculations!M158</f>
        <v>0</v>
      </c>
      <c r="L87" s="509"/>
      <c r="M87" s="134"/>
      <c r="N87" s="135">
        <v>6.3</v>
      </c>
      <c r="O87" s="508">
        <f>Calculations!Q158</f>
        <v>0</v>
      </c>
      <c r="P87" s="509"/>
      <c r="Q87" s="134"/>
      <c r="R87" s="135">
        <v>6.3</v>
      </c>
      <c r="S87" s="508">
        <f>Calculations!U158</f>
        <v>0</v>
      </c>
      <c r="T87" s="509"/>
      <c r="U87" s="134"/>
      <c r="V87" s="135">
        <v>6.3</v>
      </c>
      <c r="W87" s="508">
        <f>Calculations!Y158</f>
        <v>0</v>
      </c>
      <c r="X87" s="509"/>
      <c r="Y87" s="134"/>
      <c r="Z87" s="135">
        <v>6.3</v>
      </c>
      <c r="AA87" s="508">
        <f>Calculations!AC158</f>
        <v>0</v>
      </c>
      <c r="AB87" s="509"/>
      <c r="AC87" s="134"/>
      <c r="AD87" s="135">
        <v>6.3</v>
      </c>
      <c r="AE87" s="508">
        <f>Calculations!AG158</f>
        <v>0</v>
      </c>
      <c r="AF87" s="509"/>
      <c r="AG87" s="134"/>
      <c r="AH87" s="135">
        <v>6.3</v>
      </c>
      <c r="AI87" s="508">
        <f>Calculations!AK158</f>
        <v>0</v>
      </c>
      <c r="AJ87" s="509"/>
      <c r="AK87" s="134"/>
      <c r="AL87" s="135">
        <v>6.3</v>
      </c>
      <c r="AM87" s="508">
        <f>Calculations!AO158</f>
        <v>0</v>
      </c>
      <c r="AN87" s="509"/>
      <c r="AO87" s="134"/>
      <c r="AP87" s="135">
        <v>6.3</v>
      </c>
      <c r="AQ87" s="508">
        <f>Calculations!AS158</f>
        <v>0</v>
      </c>
      <c r="AR87" s="509"/>
      <c r="AS87" s="134"/>
      <c r="AT87" s="135">
        <v>6.3</v>
      </c>
      <c r="AU87" s="508">
        <f>Calculations!AW158</f>
        <v>0</v>
      </c>
      <c r="AV87" s="509"/>
      <c r="AW87" s="134"/>
      <c r="AX87" s="135">
        <v>6.3</v>
      </c>
      <c r="AY87" s="508">
        <f>Calculations!BA158</f>
        <v>0</v>
      </c>
      <c r="AZ87" s="509"/>
      <c r="BA87" s="134"/>
      <c r="BB87" s="135">
        <v>6.3</v>
      </c>
      <c r="BC87" s="508">
        <f>Calculations!BE158</f>
        <v>0</v>
      </c>
      <c r="BD87" s="509"/>
      <c r="BE87" s="134"/>
      <c r="BF87" s="135">
        <v>6.3</v>
      </c>
      <c r="BG87" s="508">
        <f>Calculations!BI158</f>
        <v>0</v>
      </c>
      <c r="BH87" s="509"/>
      <c r="BI87" s="134"/>
      <c r="BJ87" s="135">
        <v>6.3</v>
      </c>
      <c r="BK87" s="508">
        <f>Calculations!BM158</f>
        <v>0</v>
      </c>
      <c r="BL87" s="509"/>
      <c r="BM87" s="134"/>
      <c r="BN87" s="135">
        <v>6.3</v>
      </c>
      <c r="BO87" s="508">
        <f>Calculations!BQ158</f>
        <v>0</v>
      </c>
      <c r="BP87" s="509"/>
      <c r="BQ87" s="134"/>
      <c r="BR87" s="135">
        <v>6.3</v>
      </c>
      <c r="BS87" s="508">
        <f>Calculations!BU158</f>
        <v>0</v>
      </c>
      <c r="BT87" s="509"/>
      <c r="BU87" s="134"/>
      <c r="BV87" s="135">
        <v>6.3</v>
      </c>
      <c r="BW87" s="508">
        <f>Calculations!BY158</f>
        <v>0</v>
      </c>
      <c r="BX87" s="509"/>
      <c r="BY87" s="134"/>
      <c r="BZ87" s="135">
        <v>6.3</v>
      </c>
      <c r="CA87" s="508">
        <f>Calculations!CC158</f>
        <v>0</v>
      </c>
      <c r="CB87" s="509"/>
      <c r="CC87" s="134"/>
      <c r="CD87" s="135">
        <v>5.3</v>
      </c>
      <c r="CE87" s="508">
        <f>Calculations!CG158</f>
        <v>0</v>
      </c>
      <c r="CF87" s="509"/>
      <c r="CG87" s="134"/>
      <c r="CH87" s="135">
        <v>6.3</v>
      </c>
      <c r="CI87" s="508">
        <f>Calculations!CK158</f>
        <v>0</v>
      </c>
      <c r="CJ87" s="509"/>
      <c r="CK87" s="134"/>
      <c r="CL87" s="135">
        <v>6.3</v>
      </c>
      <c r="CM87" s="508">
        <f>Calculations!CO158</f>
        <v>0</v>
      </c>
      <c r="CN87" s="509"/>
      <c r="CO87" s="134"/>
      <c r="CP87" s="135">
        <v>6.3</v>
      </c>
      <c r="CQ87" s="508">
        <f>Calculations!CS158</f>
        <v>0</v>
      </c>
      <c r="CR87" s="509"/>
      <c r="CS87" s="134"/>
      <c r="CT87" s="135">
        <v>6.3</v>
      </c>
      <c r="CU87" s="508">
        <f>Calculations!CW158</f>
        <v>0</v>
      </c>
      <c r="CV87" s="509"/>
      <c r="CW87" s="134"/>
      <c r="CX87" s="135">
        <v>6.3</v>
      </c>
      <c r="CY87" s="508">
        <f>Calculations!DA158</f>
        <v>0</v>
      </c>
      <c r="CZ87" s="509"/>
      <c r="DA87" s="134"/>
      <c r="DB87" s="135">
        <v>6.3</v>
      </c>
      <c r="DC87" s="508">
        <f>Calculations!DE158</f>
        <v>0</v>
      </c>
      <c r="DD87" s="509"/>
      <c r="DE87" s="134"/>
      <c r="DF87" s="135">
        <v>6.3</v>
      </c>
      <c r="DG87" s="508">
        <f>Calculations!DI158</f>
        <v>0</v>
      </c>
      <c r="DH87" s="509"/>
      <c r="DI87" s="134"/>
      <c r="DJ87" s="135">
        <v>6.3</v>
      </c>
      <c r="DK87" s="508">
        <f>Calculations!DM158</f>
        <v>0</v>
      </c>
      <c r="DL87" s="509"/>
      <c r="DM87" s="134"/>
      <c r="DN87" s="135">
        <v>6.3</v>
      </c>
      <c r="DO87" s="508">
        <f>Calculations!DQ158</f>
        <v>0</v>
      </c>
      <c r="DP87" s="509"/>
      <c r="DQ87" s="134"/>
      <c r="DR87" s="135">
        <v>6.3</v>
      </c>
      <c r="DS87" s="508">
        <f>Calculations!DU158</f>
        <v>0</v>
      </c>
      <c r="DT87" s="509"/>
      <c r="DU87" s="134"/>
      <c r="DV87" s="135">
        <v>6.3</v>
      </c>
      <c r="DW87" s="508">
        <f>Calculations!DY158</f>
        <v>0</v>
      </c>
      <c r="DX87" s="509"/>
      <c r="DY87" s="134"/>
      <c r="DZ87" s="135">
        <v>6.3</v>
      </c>
      <c r="EA87" s="508">
        <f>Calculations!EC158</f>
        <v>0</v>
      </c>
      <c r="EB87" s="509"/>
      <c r="EC87" s="134"/>
      <c r="ED87" s="135">
        <v>6.3</v>
      </c>
      <c r="EE87" s="508">
        <f>Calculations!EG158</f>
        <v>0</v>
      </c>
      <c r="EF87" s="509"/>
      <c r="EG87" s="134"/>
      <c r="EH87" s="135">
        <v>6.3</v>
      </c>
      <c r="EI87" s="508">
        <f>Calculations!EK158</f>
        <v>0</v>
      </c>
      <c r="EJ87" s="509"/>
      <c r="EK87" s="134"/>
      <c r="EL87" s="135">
        <v>6.3</v>
      </c>
      <c r="EM87" s="508">
        <f>Calculations!EO158</f>
        <v>0</v>
      </c>
      <c r="EN87" s="509"/>
      <c r="EO87" s="134"/>
      <c r="EP87" s="135">
        <v>6.3</v>
      </c>
      <c r="EQ87" s="508">
        <f>Calculations!ES158</f>
        <v>0</v>
      </c>
      <c r="ER87" s="509"/>
      <c r="ES87" s="134"/>
      <c r="ET87" s="135">
        <v>6.3</v>
      </c>
      <c r="EU87" s="508">
        <f>Calculations!EW158</f>
        <v>0</v>
      </c>
      <c r="EV87" s="509"/>
      <c r="EW87" s="134"/>
      <c r="EX87" s="135">
        <v>6.3</v>
      </c>
      <c r="EY87" s="508">
        <f>Calculations!FA158</f>
        <v>0</v>
      </c>
      <c r="EZ87" s="509"/>
      <c r="FA87" s="134"/>
      <c r="FB87" s="135">
        <v>6.3</v>
      </c>
      <c r="FC87" s="508">
        <f>Calculations!FE158</f>
        <v>0</v>
      </c>
      <c r="FD87" s="509"/>
      <c r="FE87" s="134"/>
      <c r="FF87" s="135">
        <v>6.3</v>
      </c>
      <c r="FG87" s="508">
        <f>Calculations!FI158</f>
        <v>0</v>
      </c>
      <c r="FH87" s="509"/>
      <c r="FI87" s="134"/>
      <c r="FJ87" s="135">
        <v>6.3</v>
      </c>
      <c r="FK87" s="508">
        <f>Calculations!FM158</f>
        <v>0</v>
      </c>
      <c r="FL87" s="509"/>
      <c r="FM87" s="134"/>
      <c r="FN87" s="135">
        <v>6.3</v>
      </c>
      <c r="FO87" s="508">
        <f>Calculations!FQ158</f>
        <v>0</v>
      </c>
      <c r="FP87" s="509"/>
      <c r="FQ87" s="134"/>
      <c r="FR87" s="135">
        <v>6.3</v>
      </c>
      <c r="FS87" s="508">
        <f>Calculations!FU158</f>
        <v>0</v>
      </c>
      <c r="FT87" s="509"/>
      <c r="FU87" s="134"/>
      <c r="FV87" s="135">
        <v>6.3</v>
      </c>
      <c r="FW87" s="508">
        <f>Calculations!FY158</f>
        <v>0</v>
      </c>
      <c r="FX87" s="509"/>
      <c r="FY87" s="134"/>
      <c r="FZ87" s="135">
        <v>6.3</v>
      </c>
      <c r="GA87" s="508">
        <f>Calculations!GC158</f>
        <v>0</v>
      </c>
      <c r="GB87" s="509"/>
      <c r="GC87" s="134"/>
      <c r="GD87" s="135">
        <v>6.3</v>
      </c>
      <c r="GE87" s="508">
        <f>Calculations!GG158</f>
        <v>0</v>
      </c>
      <c r="GF87" s="509"/>
      <c r="GG87" s="134"/>
      <c r="GH87" s="135">
        <v>6.3</v>
      </c>
      <c r="GI87" s="508">
        <f>Calculations!GK158</f>
        <v>0</v>
      </c>
      <c r="GJ87" s="509"/>
      <c r="GK87" s="134"/>
      <c r="GL87" s="135">
        <v>6.3</v>
      </c>
      <c r="GM87" s="508">
        <f>Calculations!GO158</f>
        <v>0</v>
      </c>
      <c r="GN87" s="509"/>
      <c r="GO87" s="134"/>
      <c r="GP87" s="135">
        <v>6.3</v>
      </c>
      <c r="GQ87" s="508">
        <f>Calculations!GS158</f>
        <v>0</v>
      </c>
      <c r="GR87" s="509"/>
      <c r="GS87" s="134"/>
      <c r="GT87" s="135">
        <v>6.3</v>
      </c>
      <c r="GU87" s="508">
        <f>Calculations!GW158</f>
        <v>0</v>
      </c>
      <c r="GV87" s="509"/>
      <c r="GW87" s="134"/>
      <c r="GX87" s="135">
        <v>6.3</v>
      </c>
      <c r="GY87" s="508">
        <f>Calculations!HA158</f>
        <v>0</v>
      </c>
      <c r="GZ87" s="509"/>
      <c r="HA87" s="134"/>
      <c r="HB87" s="135">
        <v>6.3</v>
      </c>
      <c r="HC87" s="508">
        <f>Calculations!HE158</f>
        <v>0</v>
      </c>
      <c r="HD87" s="509"/>
      <c r="HE87" s="134"/>
      <c r="HF87" s="135">
        <v>6.3</v>
      </c>
      <c r="HG87" s="508">
        <f>Calculations!HI158</f>
        <v>0</v>
      </c>
      <c r="HH87" s="509"/>
      <c r="HI87" s="134"/>
      <c r="HJ87" s="135">
        <v>6.3</v>
      </c>
      <c r="HK87" s="508">
        <f>Calculations!HM158</f>
        <v>0</v>
      </c>
      <c r="HL87" s="509"/>
      <c r="HM87" s="134"/>
      <c r="HN87" s="135">
        <v>6.3</v>
      </c>
      <c r="HO87" s="508">
        <f>Calculations!HQ158</f>
        <v>0</v>
      </c>
      <c r="HP87" s="509"/>
      <c r="HQ87" s="134"/>
      <c r="HR87" s="135">
        <v>6.3</v>
      </c>
      <c r="HS87" s="508">
        <f>Calculations!HU158</f>
        <v>0</v>
      </c>
      <c r="HT87" s="509"/>
      <c r="HU87" s="134"/>
      <c r="HV87" s="135">
        <v>6.3</v>
      </c>
      <c r="HW87" s="508">
        <f>Calculations!HY158</f>
        <v>0</v>
      </c>
      <c r="HX87" s="509"/>
      <c r="HY87" s="134"/>
      <c r="HZ87" s="135">
        <v>6.3</v>
      </c>
      <c r="IA87" s="508">
        <f>Calculations!IC158</f>
        <v>0</v>
      </c>
      <c r="IB87" s="509"/>
      <c r="IC87" s="134"/>
      <c r="ID87" s="135">
        <v>6.3</v>
      </c>
      <c r="IE87" s="508">
        <f>Calculations!IG158</f>
        <v>0</v>
      </c>
      <c r="IF87" s="509"/>
      <c r="IG87" s="134"/>
      <c r="IH87" s="135">
        <v>6.3</v>
      </c>
      <c r="II87" s="508">
        <f>Calculations!IK158</f>
        <v>0</v>
      </c>
      <c r="IJ87" s="509"/>
      <c r="IK87" s="134"/>
      <c r="IL87" s="135">
        <v>6.3</v>
      </c>
      <c r="IM87" s="508">
        <f>Calculations!IO158</f>
        <v>0</v>
      </c>
      <c r="IN87" s="509"/>
      <c r="IO87" s="134"/>
      <c r="IP87" s="135">
        <v>6.3</v>
      </c>
      <c r="IQ87" s="508">
        <f>Calculations!IS158</f>
        <v>0</v>
      </c>
      <c r="IR87" s="509"/>
      <c r="IS87" s="134"/>
      <c r="IT87" s="135">
        <v>6.3</v>
      </c>
      <c r="IU87" s="508" t="e">
        <f>Calculations!#REF!</f>
        <v>#REF!</v>
      </c>
      <c r="IV87" s="509"/>
      <c r="IW87" s="134"/>
      <c r="IX87" s="135">
        <v>6.3</v>
      </c>
    </row>
    <row r="88" spans="5:258" ht="30.2" hidden="1" customHeight="1" x14ac:dyDescent="0.25">
      <c r="F88" s="280"/>
      <c r="G88" s="508">
        <f>Calculations!I159</f>
        <v>0</v>
      </c>
      <c r="H88" s="509"/>
      <c r="I88" s="134"/>
      <c r="J88" s="140">
        <f>6.784*10^-4*25</f>
        <v>1.6959999999999999E-2</v>
      </c>
      <c r="K88" s="508">
        <f>Calculations!M159</f>
        <v>0</v>
      </c>
      <c r="L88" s="509"/>
      <c r="M88" s="134"/>
      <c r="N88" s="140">
        <f>6.784*10^-4*25</f>
        <v>1.6959999999999999E-2</v>
      </c>
      <c r="O88" s="508">
        <f>Calculations!Q159</f>
        <v>0</v>
      </c>
      <c r="P88" s="509"/>
      <c r="Q88" s="134"/>
      <c r="R88" s="140">
        <f>6.784*10^-4*25</f>
        <v>1.6959999999999999E-2</v>
      </c>
      <c r="S88" s="508">
        <f>Calculations!U159</f>
        <v>0</v>
      </c>
      <c r="T88" s="509"/>
      <c r="U88" s="134"/>
      <c r="V88" s="140">
        <f>6.784*10^-4*25</f>
        <v>1.6959999999999999E-2</v>
      </c>
      <c r="W88" s="508">
        <f>Calculations!Y159</f>
        <v>0</v>
      </c>
      <c r="X88" s="509"/>
      <c r="Y88" s="134"/>
      <c r="Z88" s="140">
        <f>6.784*10^-4*25</f>
        <v>1.6959999999999999E-2</v>
      </c>
      <c r="AA88" s="508">
        <f>Calculations!AC159</f>
        <v>0</v>
      </c>
      <c r="AB88" s="509"/>
      <c r="AC88" s="134"/>
      <c r="AD88" s="140">
        <f>6.784*10^-4*25</f>
        <v>1.6959999999999999E-2</v>
      </c>
      <c r="AE88" s="508">
        <f>Calculations!AG159</f>
        <v>0</v>
      </c>
      <c r="AF88" s="509"/>
      <c r="AG88" s="134"/>
      <c r="AH88" s="140">
        <f>6.784*10^-4*25</f>
        <v>1.6959999999999999E-2</v>
      </c>
      <c r="AI88" s="508">
        <f>Calculations!AK159</f>
        <v>0</v>
      </c>
      <c r="AJ88" s="509"/>
      <c r="AK88" s="134"/>
      <c r="AL88" s="140">
        <f>6.784*10^-4*25</f>
        <v>1.6959999999999999E-2</v>
      </c>
      <c r="AM88" s="508">
        <f>Calculations!AO159</f>
        <v>0</v>
      </c>
      <c r="AN88" s="509"/>
      <c r="AO88" s="134"/>
      <c r="AP88" s="140">
        <f>6.784*10^-4*25</f>
        <v>1.6959999999999999E-2</v>
      </c>
      <c r="AQ88" s="508">
        <f>Calculations!AS159</f>
        <v>0</v>
      </c>
      <c r="AR88" s="509"/>
      <c r="AS88" s="134"/>
      <c r="AT88" s="140">
        <f>6.784*10^-4*25</f>
        <v>1.6959999999999999E-2</v>
      </c>
      <c r="AU88" s="508">
        <f>Calculations!AW159</f>
        <v>0</v>
      </c>
      <c r="AV88" s="509"/>
      <c r="AW88" s="134"/>
      <c r="AX88" s="140">
        <f>6.784*10^-4*25</f>
        <v>1.6959999999999999E-2</v>
      </c>
      <c r="AY88" s="508">
        <f>Calculations!BA159</f>
        <v>0</v>
      </c>
      <c r="AZ88" s="509"/>
      <c r="BA88" s="134"/>
      <c r="BB88" s="140">
        <f>6.784*10^-4*25</f>
        <v>1.6959999999999999E-2</v>
      </c>
      <c r="BC88" s="508">
        <f>Calculations!BE159</f>
        <v>0</v>
      </c>
      <c r="BD88" s="509"/>
      <c r="BE88" s="134"/>
      <c r="BF88" s="140">
        <f>6.784*10^-4*25</f>
        <v>1.6959999999999999E-2</v>
      </c>
      <c r="BG88" s="508">
        <f>Calculations!BI159</f>
        <v>0</v>
      </c>
      <c r="BH88" s="509"/>
      <c r="BI88" s="134"/>
      <c r="BJ88" s="140">
        <f>6.784*10^-4*25</f>
        <v>1.6959999999999999E-2</v>
      </c>
      <c r="BK88" s="508">
        <f>Calculations!BM159</f>
        <v>0</v>
      </c>
      <c r="BL88" s="509"/>
      <c r="BM88" s="134"/>
      <c r="BN88" s="140">
        <f>6.784*10^-4*25</f>
        <v>1.6959999999999999E-2</v>
      </c>
      <c r="BO88" s="508">
        <f>Calculations!BQ159</f>
        <v>0</v>
      </c>
      <c r="BP88" s="509"/>
      <c r="BQ88" s="134"/>
      <c r="BR88" s="140">
        <f>6.784*10^-4*25</f>
        <v>1.6959999999999999E-2</v>
      </c>
      <c r="BS88" s="508">
        <f>Calculations!BU159</f>
        <v>0</v>
      </c>
      <c r="BT88" s="509"/>
      <c r="BU88" s="134"/>
      <c r="BV88" s="140">
        <f>6.784*10^-4*25</f>
        <v>1.6959999999999999E-2</v>
      </c>
      <c r="BW88" s="508">
        <f>Calculations!BY159</f>
        <v>0</v>
      </c>
      <c r="BX88" s="509"/>
      <c r="BY88" s="134"/>
      <c r="BZ88" s="140">
        <f>6.784*10^-4*25</f>
        <v>1.6959999999999999E-2</v>
      </c>
      <c r="CA88" s="508">
        <f>Calculations!CC159</f>
        <v>0</v>
      </c>
      <c r="CB88" s="509"/>
      <c r="CC88" s="134"/>
      <c r="CD88" s="140">
        <f>6.784*10^-4*25</f>
        <v>1.6959999999999999E-2</v>
      </c>
      <c r="CE88" s="508">
        <f>Calculations!CG159</f>
        <v>0</v>
      </c>
      <c r="CF88" s="509"/>
      <c r="CG88" s="134"/>
      <c r="CH88" s="140">
        <f>6.784*10^-4*25</f>
        <v>1.6959999999999999E-2</v>
      </c>
      <c r="CI88" s="508">
        <f>Calculations!CK159</f>
        <v>0</v>
      </c>
      <c r="CJ88" s="509"/>
      <c r="CK88" s="134"/>
      <c r="CL88" s="140">
        <f>6.784*10^-4*25</f>
        <v>1.6959999999999999E-2</v>
      </c>
      <c r="CM88" s="508">
        <f>Calculations!CO159</f>
        <v>0</v>
      </c>
      <c r="CN88" s="509"/>
      <c r="CO88" s="134"/>
      <c r="CP88" s="140">
        <f>6.784*10^-4*25</f>
        <v>1.6959999999999999E-2</v>
      </c>
      <c r="CQ88" s="508">
        <f>Calculations!CS159</f>
        <v>0</v>
      </c>
      <c r="CR88" s="509"/>
      <c r="CS88" s="134"/>
      <c r="CT88" s="140">
        <f>6.784*10^-4*25</f>
        <v>1.6959999999999999E-2</v>
      </c>
      <c r="CU88" s="508">
        <f>Calculations!CW159</f>
        <v>0</v>
      </c>
      <c r="CV88" s="509"/>
      <c r="CW88" s="134"/>
      <c r="CX88" s="140">
        <f>6.784*10^-4*25</f>
        <v>1.6959999999999999E-2</v>
      </c>
      <c r="CY88" s="508">
        <f>Calculations!DA159</f>
        <v>0</v>
      </c>
      <c r="CZ88" s="509"/>
      <c r="DA88" s="134"/>
      <c r="DB88" s="140">
        <f>6.784*10^-4*25</f>
        <v>1.6959999999999999E-2</v>
      </c>
      <c r="DC88" s="508">
        <f>Calculations!DE159</f>
        <v>0</v>
      </c>
      <c r="DD88" s="509"/>
      <c r="DE88" s="134"/>
      <c r="DF88" s="140">
        <f>6.784*10^-4*25</f>
        <v>1.6959999999999999E-2</v>
      </c>
      <c r="DG88" s="508">
        <f>Calculations!DI159</f>
        <v>0</v>
      </c>
      <c r="DH88" s="509"/>
      <c r="DI88" s="134"/>
      <c r="DJ88" s="140">
        <f>6.784*10^-4*25</f>
        <v>1.6959999999999999E-2</v>
      </c>
      <c r="DK88" s="508">
        <f>Calculations!DM159</f>
        <v>0</v>
      </c>
      <c r="DL88" s="509"/>
      <c r="DM88" s="134"/>
      <c r="DN88" s="140">
        <f>6.784*10^-4*25</f>
        <v>1.6959999999999999E-2</v>
      </c>
      <c r="DO88" s="508">
        <f>Calculations!DQ159</f>
        <v>0</v>
      </c>
      <c r="DP88" s="509"/>
      <c r="DQ88" s="134"/>
      <c r="DR88" s="140">
        <f>6.784*10^-4*25</f>
        <v>1.6959999999999999E-2</v>
      </c>
      <c r="DS88" s="508">
        <f>Calculations!DU159</f>
        <v>0</v>
      </c>
      <c r="DT88" s="509"/>
      <c r="DU88" s="134"/>
      <c r="DV88" s="140">
        <f>6.784*10^-4*25</f>
        <v>1.6959999999999999E-2</v>
      </c>
      <c r="DW88" s="508">
        <f>Calculations!DY159</f>
        <v>0</v>
      </c>
      <c r="DX88" s="509"/>
      <c r="DY88" s="134"/>
      <c r="DZ88" s="140">
        <f>6.784*10^-4*25</f>
        <v>1.6959999999999999E-2</v>
      </c>
      <c r="EA88" s="508">
        <f>Calculations!EC159</f>
        <v>0</v>
      </c>
      <c r="EB88" s="509"/>
      <c r="EC88" s="134"/>
      <c r="ED88" s="140">
        <f>6.784*10^-4*25</f>
        <v>1.6959999999999999E-2</v>
      </c>
      <c r="EE88" s="508">
        <f>Calculations!EG159</f>
        <v>0</v>
      </c>
      <c r="EF88" s="509"/>
      <c r="EG88" s="134"/>
      <c r="EH88" s="140">
        <f>6.784*10^-4*25</f>
        <v>1.6959999999999999E-2</v>
      </c>
      <c r="EI88" s="508">
        <f>Calculations!EK159</f>
        <v>0</v>
      </c>
      <c r="EJ88" s="509"/>
      <c r="EK88" s="134"/>
      <c r="EL88" s="140">
        <f>6.784*10^-4*25</f>
        <v>1.6959999999999999E-2</v>
      </c>
      <c r="EM88" s="508">
        <f>Calculations!EO159</f>
        <v>0</v>
      </c>
      <c r="EN88" s="509"/>
      <c r="EO88" s="134"/>
      <c r="EP88" s="140">
        <f>6.784*10^-4*25</f>
        <v>1.6959999999999999E-2</v>
      </c>
      <c r="EQ88" s="508">
        <f>Calculations!ES159</f>
        <v>0</v>
      </c>
      <c r="ER88" s="509"/>
      <c r="ES88" s="134"/>
      <c r="ET88" s="140">
        <f>6.784*10^-4*25</f>
        <v>1.6959999999999999E-2</v>
      </c>
      <c r="EU88" s="508">
        <f>Calculations!EW159</f>
        <v>0</v>
      </c>
      <c r="EV88" s="509"/>
      <c r="EW88" s="134"/>
      <c r="EX88" s="140">
        <f>6.784*10^-4*25</f>
        <v>1.6959999999999999E-2</v>
      </c>
      <c r="EY88" s="508">
        <f>Calculations!FA159</f>
        <v>0</v>
      </c>
      <c r="EZ88" s="509"/>
      <c r="FA88" s="134"/>
      <c r="FB88" s="140">
        <f>6.784*10^-4*25</f>
        <v>1.6959999999999999E-2</v>
      </c>
      <c r="FC88" s="508">
        <f>Calculations!FE159</f>
        <v>0</v>
      </c>
      <c r="FD88" s="509"/>
      <c r="FE88" s="134"/>
      <c r="FF88" s="140">
        <f>6.784*10^-4*25</f>
        <v>1.6959999999999999E-2</v>
      </c>
      <c r="FG88" s="508">
        <f>Calculations!FI159</f>
        <v>0</v>
      </c>
      <c r="FH88" s="509"/>
      <c r="FI88" s="134"/>
      <c r="FJ88" s="140">
        <f>6.784*10^-4*25</f>
        <v>1.6959999999999999E-2</v>
      </c>
      <c r="FK88" s="508">
        <f>Calculations!FM159</f>
        <v>0</v>
      </c>
      <c r="FL88" s="509"/>
      <c r="FM88" s="134"/>
      <c r="FN88" s="140">
        <f>6.784*10^-4*25</f>
        <v>1.6959999999999999E-2</v>
      </c>
      <c r="FO88" s="508">
        <f>Calculations!FQ159</f>
        <v>0</v>
      </c>
      <c r="FP88" s="509"/>
      <c r="FQ88" s="134"/>
      <c r="FR88" s="140">
        <f>6.784*10^-4*25</f>
        <v>1.6959999999999999E-2</v>
      </c>
      <c r="FS88" s="508">
        <f>Calculations!FU159</f>
        <v>0</v>
      </c>
      <c r="FT88" s="509"/>
      <c r="FU88" s="134"/>
      <c r="FV88" s="140">
        <f>6.784*10^-4*25</f>
        <v>1.6959999999999999E-2</v>
      </c>
      <c r="FW88" s="508">
        <f>Calculations!FY159</f>
        <v>0</v>
      </c>
      <c r="FX88" s="509"/>
      <c r="FY88" s="134"/>
      <c r="FZ88" s="140">
        <f>6.784*10^-4*25</f>
        <v>1.6959999999999999E-2</v>
      </c>
      <c r="GA88" s="508">
        <f>Calculations!GC159</f>
        <v>0</v>
      </c>
      <c r="GB88" s="509"/>
      <c r="GC88" s="134"/>
      <c r="GD88" s="140">
        <f>6.784*10^-4*25</f>
        <v>1.6959999999999999E-2</v>
      </c>
      <c r="GE88" s="508">
        <f>Calculations!GG159</f>
        <v>0</v>
      </c>
      <c r="GF88" s="509"/>
      <c r="GG88" s="134"/>
      <c r="GH88" s="140">
        <f>6.784*10^-4*25</f>
        <v>1.6959999999999999E-2</v>
      </c>
      <c r="GI88" s="508">
        <f>Calculations!GK159</f>
        <v>0</v>
      </c>
      <c r="GJ88" s="509"/>
      <c r="GK88" s="134"/>
      <c r="GL88" s="140">
        <f>6.784*10^-4*25</f>
        <v>1.6959999999999999E-2</v>
      </c>
      <c r="GM88" s="508">
        <f>Calculations!GO159</f>
        <v>0</v>
      </c>
      <c r="GN88" s="509"/>
      <c r="GO88" s="134"/>
      <c r="GP88" s="140">
        <f>6.784*10^-4*25</f>
        <v>1.6959999999999999E-2</v>
      </c>
      <c r="GQ88" s="508">
        <f>Calculations!GS159</f>
        <v>0</v>
      </c>
      <c r="GR88" s="509"/>
      <c r="GS88" s="134"/>
      <c r="GT88" s="140">
        <f>6.784*10^-4*25</f>
        <v>1.6959999999999999E-2</v>
      </c>
      <c r="GU88" s="508">
        <f>Calculations!GW159</f>
        <v>0</v>
      </c>
      <c r="GV88" s="509"/>
      <c r="GW88" s="134"/>
      <c r="GX88" s="140">
        <f>6.784*10^-4*25</f>
        <v>1.6959999999999999E-2</v>
      </c>
      <c r="GY88" s="508">
        <f>Calculations!HA159</f>
        <v>0</v>
      </c>
      <c r="GZ88" s="509"/>
      <c r="HA88" s="134"/>
      <c r="HB88" s="140">
        <f>6.784*10^-4*25</f>
        <v>1.6959999999999999E-2</v>
      </c>
      <c r="HC88" s="508">
        <f>Calculations!HE159</f>
        <v>0</v>
      </c>
      <c r="HD88" s="509"/>
      <c r="HE88" s="134"/>
      <c r="HF88" s="140">
        <f>6.784*10^-4*25</f>
        <v>1.6959999999999999E-2</v>
      </c>
      <c r="HG88" s="508">
        <f>Calculations!HI159</f>
        <v>0</v>
      </c>
      <c r="HH88" s="509"/>
      <c r="HI88" s="134"/>
      <c r="HJ88" s="140">
        <f>6.784*10^-4*25</f>
        <v>1.6959999999999999E-2</v>
      </c>
      <c r="HK88" s="508">
        <f>Calculations!HM159</f>
        <v>0</v>
      </c>
      <c r="HL88" s="509"/>
      <c r="HM88" s="134"/>
      <c r="HN88" s="140">
        <f>6.784*10^-4*25</f>
        <v>1.6959999999999999E-2</v>
      </c>
      <c r="HO88" s="508">
        <f>Calculations!HQ159</f>
        <v>0</v>
      </c>
      <c r="HP88" s="509"/>
      <c r="HQ88" s="134"/>
      <c r="HR88" s="140">
        <f>6.784*10^-4*25</f>
        <v>1.6959999999999999E-2</v>
      </c>
      <c r="HS88" s="508">
        <f>Calculations!HU159</f>
        <v>0</v>
      </c>
      <c r="HT88" s="509"/>
      <c r="HU88" s="134"/>
      <c r="HV88" s="140">
        <f>6.784*10^-4*25</f>
        <v>1.6959999999999999E-2</v>
      </c>
      <c r="HW88" s="508">
        <f>Calculations!HY159</f>
        <v>0</v>
      </c>
      <c r="HX88" s="509"/>
      <c r="HY88" s="134"/>
      <c r="HZ88" s="140">
        <f>6.784*10^-4*25</f>
        <v>1.6959999999999999E-2</v>
      </c>
      <c r="IA88" s="508">
        <f>Calculations!IC159</f>
        <v>0</v>
      </c>
      <c r="IB88" s="509"/>
      <c r="IC88" s="134"/>
      <c r="ID88" s="140">
        <f>6.784*10^-4*25</f>
        <v>1.6959999999999999E-2</v>
      </c>
      <c r="IE88" s="508">
        <f>Calculations!IG159</f>
        <v>0</v>
      </c>
      <c r="IF88" s="509"/>
      <c r="IG88" s="134"/>
      <c r="IH88" s="140">
        <f>6.784*10^-4*25</f>
        <v>1.6959999999999999E-2</v>
      </c>
      <c r="II88" s="508">
        <f>Calculations!IK159</f>
        <v>0</v>
      </c>
      <c r="IJ88" s="509"/>
      <c r="IK88" s="134"/>
      <c r="IL88" s="140">
        <f>6.784*10^-4*25</f>
        <v>1.6959999999999999E-2</v>
      </c>
      <c r="IM88" s="508">
        <f>Calculations!IO159</f>
        <v>0</v>
      </c>
      <c r="IN88" s="509"/>
      <c r="IO88" s="134"/>
      <c r="IP88" s="140">
        <f>6.784*10^-4*25</f>
        <v>1.6959999999999999E-2</v>
      </c>
      <c r="IQ88" s="508">
        <f>Calculations!IS159</f>
        <v>0</v>
      </c>
      <c r="IR88" s="509"/>
      <c r="IS88" s="134"/>
      <c r="IT88" s="140">
        <f>6.784*10^-4*25</f>
        <v>1.6959999999999999E-2</v>
      </c>
      <c r="IU88" s="508" t="e">
        <f>Calculations!#REF!</f>
        <v>#REF!</v>
      </c>
      <c r="IV88" s="509"/>
      <c r="IW88" s="134"/>
      <c r="IX88" s="140">
        <f>6.784*10^-4*25</f>
        <v>1.6959999999999999E-2</v>
      </c>
    </row>
    <row r="89" spans="5:258" ht="30.2" hidden="1" customHeight="1" x14ac:dyDescent="0.25">
      <c r="F89" s="281"/>
    </row>
    <row r="90" spans="5:258" ht="30.2" hidden="1" customHeight="1" x14ac:dyDescent="0.25">
      <c r="E90" s="270"/>
      <c r="F90" s="280"/>
    </row>
    <row r="91" spans="5:258" ht="30.2" hidden="1" customHeight="1" x14ac:dyDescent="0.25">
      <c r="E91" s="266"/>
      <c r="F91" s="282"/>
    </row>
    <row r="92" spans="5:258" ht="30.2" hidden="1" customHeight="1" x14ac:dyDescent="0.25">
      <c r="E92" s="308"/>
      <c r="F92" s="282"/>
    </row>
    <row r="93" spans="5:258" ht="30.2" hidden="1" customHeight="1" x14ac:dyDescent="0.25">
      <c r="E93" s="309"/>
      <c r="F93" s="282"/>
    </row>
    <row r="94" spans="5:258" ht="15.75" hidden="1" x14ac:dyDescent="0.25">
      <c r="E94" s="308"/>
      <c r="F94" s="283"/>
    </row>
    <row r="95" spans="5:258" ht="15.75" hidden="1" x14ac:dyDescent="0.25">
      <c r="E95" s="308"/>
      <c r="F95" s="284"/>
    </row>
    <row r="96" spans="5:258" ht="15.75" hidden="1" customHeight="1" x14ac:dyDescent="0.25">
      <c r="E96" s="308"/>
      <c r="F96" s="284"/>
    </row>
    <row r="97" spans="1:6" s="320" customFormat="1" ht="30.2" hidden="1" customHeight="1" x14ac:dyDescent="0.25">
      <c r="A97" s="321"/>
      <c r="B97" s="380"/>
      <c r="C97" s="271"/>
      <c r="D97" s="271"/>
      <c r="E97" s="308"/>
      <c r="F97" s="284"/>
    </row>
    <row r="98" spans="1:6" ht="19.5" hidden="1" customHeight="1" x14ac:dyDescent="0.25">
      <c r="A98" s="321"/>
      <c r="B98" s="380"/>
      <c r="C98" s="271"/>
      <c r="D98" s="271"/>
      <c r="E98" s="308"/>
      <c r="F98" s="284"/>
    </row>
    <row r="99" spans="1:6" ht="19.5" hidden="1" customHeight="1" x14ac:dyDescent="0.25">
      <c r="A99" s="321"/>
      <c r="B99" s="380"/>
      <c r="C99" s="271"/>
      <c r="D99" s="271"/>
      <c r="E99" s="308"/>
      <c r="F99" s="284"/>
    </row>
    <row r="100" spans="1:6" ht="15.75" hidden="1" customHeight="1" x14ac:dyDescent="0.25">
      <c r="A100" s="321"/>
      <c r="B100" s="380"/>
      <c r="C100" s="271"/>
      <c r="D100" s="271"/>
      <c r="E100" s="308"/>
      <c r="F100" s="280"/>
    </row>
    <row r="101" spans="1:6" ht="15.75" hidden="1" customHeight="1" x14ac:dyDescent="0.25">
      <c r="A101" s="321"/>
      <c r="B101" s="380"/>
      <c r="C101" s="271"/>
      <c r="D101" s="271"/>
      <c r="E101" s="308"/>
      <c r="F101" s="280"/>
    </row>
    <row r="102" spans="1:6" ht="15.75" hidden="1" customHeight="1" x14ac:dyDescent="0.25">
      <c r="A102" s="321"/>
      <c r="B102" s="380"/>
      <c r="C102" s="271"/>
      <c r="D102" s="271"/>
      <c r="E102" s="308"/>
      <c r="F102" s="280"/>
    </row>
    <row r="103" spans="1:6" ht="15.75" hidden="1" customHeight="1" x14ac:dyDescent="0.25">
      <c r="A103" s="321"/>
      <c r="B103" s="380"/>
      <c r="C103" s="271"/>
      <c r="D103" s="271"/>
      <c r="E103" s="308"/>
      <c r="F103" s="285"/>
    </row>
    <row r="104" spans="1:6" ht="19.5" hidden="1" customHeight="1" x14ac:dyDescent="0.25">
      <c r="A104" s="321"/>
      <c r="B104" s="380"/>
      <c r="C104" s="271"/>
      <c r="D104" s="271"/>
      <c r="E104" s="308"/>
      <c r="F104" s="285"/>
    </row>
    <row r="105" spans="1:6" ht="15.75" hidden="1" customHeight="1" x14ac:dyDescent="0.25">
      <c r="A105" s="321"/>
      <c r="B105" s="380"/>
      <c r="C105" s="271"/>
      <c r="D105" s="271"/>
      <c r="E105" s="308"/>
      <c r="F105" s="286"/>
    </row>
    <row r="106" spans="1:6" ht="18.75" hidden="1" customHeight="1" x14ac:dyDescent="0.25">
      <c r="A106" s="321"/>
      <c r="B106" s="380"/>
      <c r="C106" s="271"/>
      <c r="D106" s="271"/>
      <c r="E106" s="308"/>
      <c r="F106" s="286"/>
    </row>
    <row r="107" spans="1:6" ht="48.2" hidden="1" customHeight="1" x14ac:dyDescent="0.25">
      <c r="A107" s="321"/>
      <c r="B107" s="380"/>
      <c r="C107" s="271"/>
      <c r="D107" s="271"/>
      <c r="E107" s="308"/>
      <c r="F107" s="286"/>
    </row>
    <row r="108" spans="1:6" ht="18.75" hidden="1" customHeight="1" x14ac:dyDescent="0.25">
      <c r="A108" s="321"/>
      <c r="B108" s="380"/>
      <c r="C108" s="271"/>
      <c r="D108" s="271"/>
      <c r="E108" s="308"/>
      <c r="F108" s="285"/>
    </row>
    <row r="109" spans="1:6" ht="18.75" hidden="1" customHeight="1" x14ac:dyDescent="0.25">
      <c r="A109" s="321"/>
      <c r="B109" s="380"/>
      <c r="C109" s="271"/>
      <c r="D109" s="271"/>
      <c r="E109" s="308"/>
      <c r="F109" s="285"/>
    </row>
    <row r="110" spans="1:6" ht="18.75" hidden="1" customHeight="1" x14ac:dyDescent="0.25">
      <c r="A110" s="321"/>
      <c r="B110" s="380"/>
      <c r="C110" s="271"/>
      <c r="D110" s="271"/>
      <c r="E110" s="308"/>
      <c r="F110" s="286"/>
    </row>
    <row r="111" spans="1:6" ht="18.75" hidden="1" customHeight="1" x14ac:dyDescent="0.25">
      <c r="A111" s="321"/>
      <c r="B111" s="380"/>
      <c r="C111" s="271"/>
      <c r="D111" s="271"/>
      <c r="E111" s="308"/>
      <c r="F111" s="266"/>
    </row>
    <row r="112" spans="1:6" ht="18.75" hidden="1" customHeight="1" x14ac:dyDescent="0.25">
      <c r="A112" s="321"/>
      <c r="B112" s="380"/>
      <c r="C112" s="271"/>
      <c r="D112" s="271"/>
      <c r="E112" s="308"/>
      <c r="F112" s="287"/>
    </row>
    <row r="113" spans="1:6" ht="37.5" hidden="1" customHeight="1" x14ac:dyDescent="0.25">
      <c r="A113" s="321"/>
      <c r="B113" s="380"/>
      <c r="C113" s="271"/>
      <c r="D113" s="271"/>
      <c r="E113" s="308"/>
      <c r="F113" s="321"/>
    </row>
    <row r="114" spans="1:6" ht="37.5" hidden="1" customHeight="1" x14ac:dyDescent="0.25">
      <c r="A114" s="321"/>
      <c r="B114" s="380"/>
      <c r="C114" s="271"/>
      <c r="D114" s="271"/>
      <c r="E114" s="308"/>
      <c r="F114" s="322"/>
    </row>
    <row r="115" spans="1:6" ht="18.75" hidden="1" customHeight="1" x14ac:dyDescent="0.25">
      <c r="A115" s="321"/>
      <c r="B115" s="380"/>
      <c r="C115" s="271"/>
      <c r="D115" s="271"/>
      <c r="E115" s="308"/>
      <c r="F115" s="322"/>
    </row>
    <row r="116" spans="1:6" ht="18.75" hidden="1" customHeight="1" x14ac:dyDescent="0.25">
      <c r="A116" s="321"/>
      <c r="B116" s="380"/>
      <c r="C116" s="271"/>
      <c r="D116" s="271"/>
      <c r="E116" s="308"/>
      <c r="F116" s="322"/>
    </row>
    <row r="117" spans="1:6" ht="18.75" hidden="1" customHeight="1" x14ac:dyDescent="0.25">
      <c r="A117" s="321"/>
      <c r="B117" s="380"/>
      <c r="C117" s="271"/>
      <c r="D117" s="271"/>
      <c r="E117" s="308"/>
      <c r="F117" s="322"/>
    </row>
    <row r="118" spans="1:6" ht="18.75" hidden="1" customHeight="1" x14ac:dyDescent="0.25">
      <c r="A118" s="321"/>
      <c r="B118" s="380"/>
      <c r="C118" s="271"/>
      <c r="D118" s="271"/>
      <c r="E118" s="308"/>
      <c r="F118" s="288"/>
    </row>
    <row r="119" spans="1:6" ht="18.75" hidden="1" customHeight="1" x14ac:dyDescent="0.25">
      <c r="A119" s="321"/>
      <c r="B119" s="380"/>
      <c r="C119" s="271"/>
      <c r="D119" s="271"/>
      <c r="E119" s="308"/>
      <c r="F119" s="266"/>
    </row>
    <row r="120" spans="1:6" ht="18.75" hidden="1" customHeight="1" x14ac:dyDescent="0.25">
      <c r="A120" s="321"/>
      <c r="B120" s="380"/>
      <c r="C120" s="271"/>
      <c r="D120" s="271"/>
      <c r="E120" s="308"/>
      <c r="F120" s="267"/>
    </row>
    <row r="121" spans="1:6" ht="18.75" hidden="1" customHeight="1" x14ac:dyDescent="0.25">
      <c r="A121" s="321"/>
      <c r="B121" s="380"/>
      <c r="C121" s="271"/>
      <c r="D121" s="271"/>
      <c r="E121" s="308"/>
      <c r="F121" s="306"/>
    </row>
    <row r="122" spans="1:6" ht="18.75" hidden="1" customHeight="1" x14ac:dyDescent="0.25">
      <c r="A122" s="321"/>
      <c r="B122" s="380"/>
      <c r="C122" s="271"/>
      <c r="D122" s="271"/>
      <c r="E122" s="308"/>
      <c r="F122" s="289"/>
    </row>
    <row r="123" spans="1:6" ht="18.75" hidden="1" customHeight="1" x14ac:dyDescent="0.25">
      <c r="A123" s="321"/>
      <c r="B123" s="380"/>
      <c r="C123" s="271"/>
      <c r="D123" s="271"/>
      <c r="E123" s="308"/>
      <c r="F123" s="271"/>
    </row>
    <row r="124" spans="1:6" ht="15.75" hidden="1" x14ac:dyDescent="0.25">
      <c r="A124" s="321"/>
      <c r="B124" s="380"/>
      <c r="C124" s="271"/>
      <c r="D124" s="271"/>
      <c r="E124" s="308"/>
      <c r="F124" s="269"/>
    </row>
    <row r="125" spans="1:6" ht="15.75" hidden="1" x14ac:dyDescent="0.25">
      <c r="A125" s="321"/>
      <c r="B125" s="380"/>
      <c r="C125" s="271"/>
      <c r="D125" s="271"/>
      <c r="E125" s="308"/>
      <c r="F125" s="270"/>
    </row>
    <row r="126" spans="1:6" ht="15.75" hidden="1" x14ac:dyDescent="0.25">
      <c r="A126" s="321"/>
      <c r="B126" s="380"/>
      <c r="C126" s="271"/>
      <c r="D126" s="271"/>
      <c r="E126" s="308"/>
      <c r="F126" s="323"/>
    </row>
    <row r="127" spans="1:6" ht="15.75" hidden="1" x14ac:dyDescent="0.25">
      <c r="A127" s="321"/>
      <c r="B127" s="380"/>
      <c r="C127" s="271"/>
      <c r="D127" s="271"/>
      <c r="E127" s="308"/>
      <c r="F127" s="265"/>
    </row>
    <row r="128" spans="1:6" ht="12.75" hidden="1" customHeight="1" x14ac:dyDescent="0.25">
      <c r="A128" s="321"/>
      <c r="B128" s="380"/>
      <c r="C128" s="271"/>
      <c r="D128" s="271"/>
      <c r="E128" s="308"/>
      <c r="F128" s="265"/>
    </row>
    <row r="129" spans="1:6" ht="12.75" hidden="1" customHeight="1" x14ac:dyDescent="0.25">
      <c r="A129" s="321"/>
      <c r="B129" s="380"/>
      <c r="C129" s="271"/>
      <c r="D129" s="271"/>
      <c r="E129" s="308"/>
      <c r="F129" s="290"/>
    </row>
    <row r="130" spans="1:6" ht="12.75" hidden="1" customHeight="1" x14ac:dyDescent="0.25">
      <c r="A130" s="321"/>
      <c r="B130" s="380"/>
      <c r="C130" s="271"/>
      <c r="D130" s="271"/>
      <c r="E130" s="308"/>
      <c r="F130" s="265"/>
    </row>
    <row r="131" spans="1:6" ht="12.75" hidden="1" customHeight="1" x14ac:dyDescent="0.25">
      <c r="A131" s="564"/>
      <c r="B131" s="336"/>
      <c r="C131" s="266"/>
      <c r="D131" s="266"/>
      <c r="F131" s="291"/>
    </row>
    <row r="132" spans="1:6" ht="12.75" hidden="1" customHeight="1" x14ac:dyDescent="0.25">
      <c r="A132" s="564"/>
      <c r="B132" s="371"/>
      <c r="C132" s="270"/>
      <c r="D132" s="270"/>
      <c r="F132" s="292"/>
    </row>
    <row r="133" spans="1:6" ht="12.75" hidden="1" customHeight="1" x14ac:dyDescent="0.25">
      <c r="A133" s="347"/>
      <c r="B133" s="348"/>
      <c r="C133" s="310"/>
      <c r="D133" s="310"/>
      <c r="F133" s="292"/>
    </row>
    <row r="134" spans="1:6" ht="12.75" hidden="1" customHeight="1" x14ac:dyDescent="0.25">
      <c r="A134" s="347"/>
      <c r="B134" s="348"/>
      <c r="C134" s="310"/>
      <c r="D134" s="310"/>
      <c r="F134" s="274"/>
    </row>
    <row r="135" spans="1:6" ht="12.75" hidden="1" customHeight="1" x14ac:dyDescent="0.25">
      <c r="A135" s="347"/>
      <c r="B135" s="348"/>
      <c r="C135" s="310"/>
      <c r="D135" s="310"/>
      <c r="F135" s="274"/>
    </row>
    <row r="136" spans="1:6" ht="12.75" hidden="1" customHeight="1" x14ac:dyDescent="0.25">
      <c r="A136" s="347"/>
      <c r="B136" s="348"/>
      <c r="C136" s="310"/>
      <c r="D136" s="310"/>
      <c r="F136" s="274"/>
    </row>
    <row r="137" spans="1:6" ht="12.75" hidden="1" customHeight="1" x14ac:dyDescent="0.25">
      <c r="A137" s="347"/>
      <c r="B137" s="348"/>
      <c r="C137" s="310"/>
      <c r="D137" s="310"/>
      <c r="F137" s="277"/>
    </row>
    <row r="138" spans="1:6" ht="12.75" hidden="1" customHeight="1" x14ac:dyDescent="0.25">
      <c r="A138" s="347"/>
      <c r="B138" s="348"/>
      <c r="C138" s="310"/>
      <c r="D138" s="310"/>
      <c r="F138" s="274"/>
    </row>
    <row r="139" spans="1:6" ht="12.75" hidden="1" customHeight="1" x14ac:dyDescent="0.25">
      <c r="A139" s="347"/>
      <c r="B139" s="348"/>
      <c r="C139" s="310"/>
      <c r="D139" s="310"/>
      <c r="F139" s="277"/>
    </row>
    <row r="140" spans="1:6" ht="12.75" hidden="1" customHeight="1" x14ac:dyDescent="0.25">
      <c r="A140" s="347"/>
      <c r="B140" s="348"/>
      <c r="C140" s="310"/>
      <c r="D140" s="310"/>
      <c r="F140" s="274"/>
    </row>
    <row r="141" spans="1:6" ht="12.75" hidden="1" customHeight="1" x14ac:dyDescent="0.25">
      <c r="A141" s="347"/>
      <c r="B141" s="348"/>
      <c r="C141" s="310"/>
      <c r="D141" s="310"/>
      <c r="F141" s="277"/>
    </row>
    <row r="142" spans="1:6" ht="12.75" hidden="1" customHeight="1" x14ac:dyDescent="0.25">
      <c r="A142" s="347"/>
      <c r="B142" s="348"/>
      <c r="C142" s="310"/>
      <c r="D142" s="310"/>
      <c r="F142" s="274"/>
    </row>
    <row r="143" spans="1:6" ht="12.75" hidden="1" customHeight="1" x14ac:dyDescent="0.25">
      <c r="A143" s="347"/>
      <c r="B143" s="348"/>
      <c r="C143" s="310"/>
      <c r="F143" s="277"/>
    </row>
    <row r="144" spans="1:6" ht="12.75" hidden="1" customHeight="1" x14ac:dyDescent="0.25">
      <c r="F144" s="324"/>
    </row>
    <row r="145" spans="5:6" ht="12.75" hidden="1" customHeight="1" x14ac:dyDescent="0.25">
      <c r="F145" s="266"/>
    </row>
    <row r="146" spans="5:6" ht="12.75" hidden="1" customHeight="1" x14ac:dyDescent="0.25">
      <c r="F146" s="266"/>
    </row>
    <row r="147" spans="5:6" ht="12.75" hidden="1" customHeight="1" x14ac:dyDescent="0.25">
      <c r="F147" s="266"/>
    </row>
    <row r="148" spans="5:6" ht="12.75" hidden="1" customHeight="1" x14ac:dyDescent="0.25">
      <c r="F148" s="266"/>
    </row>
    <row r="149" spans="5:6" ht="12.75" hidden="1" customHeight="1" x14ac:dyDescent="0.25">
      <c r="F149" s="266"/>
    </row>
    <row r="150" spans="5:6" ht="12.75" hidden="1" customHeight="1" x14ac:dyDescent="0.25"/>
    <row r="151" spans="5:6" ht="12.75" hidden="1" customHeight="1" x14ac:dyDescent="0.25"/>
    <row r="152" spans="5:6" ht="12.75" hidden="1" customHeight="1" x14ac:dyDescent="0.25"/>
    <row r="153" spans="5:6" ht="30.2" hidden="1" customHeight="1" x14ac:dyDescent="0.25"/>
    <row r="154" spans="5:6" ht="5.25" hidden="1" customHeight="1" x14ac:dyDescent="0.25">
      <c r="E154" s="266"/>
    </row>
    <row r="155" spans="5:6" ht="30.2" hidden="1" customHeight="1" x14ac:dyDescent="0.25">
      <c r="E155" s="278"/>
    </row>
    <row r="156" spans="5:6" ht="30.2" hidden="1" customHeight="1" x14ac:dyDescent="0.25">
      <c r="E156" s="429"/>
    </row>
    <row r="157" spans="5:6" ht="30.2" hidden="1" customHeight="1" x14ac:dyDescent="0.25"/>
    <row r="158" spans="5:6" ht="30.2" hidden="1" customHeight="1" x14ac:dyDescent="0.25"/>
    <row r="159" spans="5:6" ht="30.2" hidden="1" customHeight="1" x14ac:dyDescent="0.25"/>
    <row r="160" spans="5:6" ht="30.2" hidden="1" customHeight="1" x14ac:dyDescent="0.25"/>
    <row r="161" ht="30.2" hidden="1" customHeight="1" x14ac:dyDescent="0.25"/>
    <row r="162" ht="30.2" hidden="1" customHeight="1" x14ac:dyDescent="0.25"/>
    <row r="163" ht="30.2" hidden="1" customHeight="1" x14ac:dyDescent="0.25"/>
    <row r="164" ht="30.2" hidden="1" customHeight="1" x14ac:dyDescent="0.25"/>
    <row r="165" ht="30.2" hidden="1" customHeight="1" x14ac:dyDescent="0.25"/>
    <row r="166" ht="30.2" hidden="1" customHeight="1" x14ac:dyDescent="0.25"/>
    <row r="167" ht="30.2" hidden="1" customHeight="1" x14ac:dyDescent="0.25"/>
    <row r="168" ht="30.2" hidden="1" customHeight="1" x14ac:dyDescent="0.25"/>
    <row r="169" ht="30.2" hidden="1" customHeight="1" x14ac:dyDescent="0.25"/>
    <row r="170" ht="30.2" hidden="1" customHeight="1" x14ac:dyDescent="0.25"/>
    <row r="171" ht="30.2" hidden="1" customHeight="1" x14ac:dyDescent="0.25"/>
    <row r="172" ht="30.2" hidden="1" customHeight="1" x14ac:dyDescent="0.25"/>
    <row r="173" ht="30.2" hidden="1" customHeight="1" x14ac:dyDescent="0.25"/>
    <row r="174" ht="30.2" hidden="1" customHeight="1" x14ac:dyDescent="0.25"/>
    <row r="175" ht="30.2" hidden="1" customHeight="1" x14ac:dyDescent="0.25"/>
    <row r="176" ht="30.2" hidden="1" customHeight="1" x14ac:dyDescent="0.25"/>
    <row r="177" spans="5:5" ht="30.2" hidden="1" customHeight="1" x14ac:dyDescent="0.25"/>
    <row r="178" spans="5:5" ht="30.2" hidden="1" customHeight="1" x14ac:dyDescent="0.25"/>
    <row r="179" spans="5:5" ht="30.2" hidden="1" customHeight="1" x14ac:dyDescent="0.25"/>
    <row r="180" spans="5:5" ht="30.2" hidden="1" customHeight="1" x14ac:dyDescent="0.25"/>
    <row r="181" spans="5:5" ht="30.2" hidden="1" customHeight="1" x14ac:dyDescent="0.25"/>
    <row r="182" spans="5:5" ht="30.2" hidden="1" customHeight="1" x14ac:dyDescent="0.25">
      <c r="E182" s="286"/>
    </row>
    <row r="183" spans="5:5" ht="30.2" hidden="1" customHeight="1" x14ac:dyDescent="0.25"/>
    <row r="184" spans="5:5" ht="30.2" hidden="1" customHeight="1" x14ac:dyDescent="0.25"/>
    <row r="185" spans="5:5" ht="30.2" hidden="1" customHeight="1" x14ac:dyDescent="0.25"/>
    <row r="186" spans="5:5" ht="30.2" hidden="1" customHeight="1" x14ac:dyDescent="0.25"/>
    <row r="187" spans="5:5" ht="30.2" hidden="1" customHeight="1" x14ac:dyDescent="0.25"/>
    <row r="188" spans="5:5" ht="30.2" hidden="1" customHeight="1" x14ac:dyDescent="0.25"/>
    <row r="189" spans="5:5" ht="30.2" hidden="1" customHeight="1" x14ac:dyDescent="0.25"/>
    <row r="190" spans="5:5" ht="30.2" hidden="1" customHeight="1" x14ac:dyDescent="0.25"/>
    <row r="191" spans="5:5" ht="30.2" hidden="1" customHeight="1" x14ac:dyDescent="0.25">
      <c r="E191" s="414"/>
    </row>
    <row r="192" spans="5:5" ht="30.2" hidden="1" customHeight="1" x14ac:dyDescent="0.25">
      <c r="E192" s="415"/>
    </row>
    <row r="193" spans="1:5" ht="30.2" hidden="1" customHeight="1" x14ac:dyDescent="0.25">
      <c r="E193" s="415"/>
    </row>
    <row r="194" spans="1:5" ht="30.2" hidden="1" customHeight="1" x14ac:dyDescent="0.25">
      <c r="E194" s="414"/>
    </row>
    <row r="195" spans="1:5" ht="30.2" hidden="1" customHeight="1" x14ac:dyDescent="0.25">
      <c r="E195" s="426"/>
    </row>
    <row r="196" spans="1:5" ht="30.2" hidden="1" customHeight="1" x14ac:dyDescent="0.25">
      <c r="E196" s="441"/>
    </row>
    <row r="197" spans="1:5" ht="30.2" hidden="1" customHeight="1" x14ac:dyDescent="0.25">
      <c r="E197" s="442"/>
    </row>
    <row r="198" spans="1:5" ht="30.2" hidden="1" customHeight="1" x14ac:dyDescent="0.25">
      <c r="E198" s="425"/>
    </row>
    <row r="199" spans="1:5" ht="30.2" hidden="1" customHeight="1" x14ac:dyDescent="0.25">
      <c r="E199" s="425"/>
    </row>
    <row r="200" spans="1:5" ht="42.75" hidden="1" customHeight="1" x14ac:dyDescent="0.25">
      <c r="E200" s="425"/>
    </row>
    <row r="201" spans="1:5" ht="12.75" hidden="1" customHeight="1" x14ac:dyDescent="0.25">
      <c r="A201" s="335"/>
      <c r="B201" s="336"/>
      <c r="C201" s="266"/>
      <c r="D201" s="266"/>
      <c r="E201" s="425"/>
    </row>
    <row r="202" spans="1:5" ht="12.75" hidden="1" customHeight="1" x14ac:dyDescent="0.25">
      <c r="A202" s="335"/>
      <c r="B202" s="336"/>
      <c r="C202" s="266"/>
      <c r="D202" s="266"/>
      <c r="E202" s="443"/>
    </row>
    <row r="203" spans="1:5" ht="12.75" hidden="1" customHeight="1" x14ac:dyDescent="0.25">
      <c r="A203" s="335"/>
      <c r="B203" s="336"/>
      <c r="C203" s="266"/>
      <c r="D203" s="266"/>
      <c r="E203" s="426"/>
    </row>
    <row r="204" spans="1:5" ht="12.75" hidden="1" customHeight="1" x14ac:dyDescent="0.25">
      <c r="A204" s="335"/>
      <c r="B204" s="336"/>
      <c r="C204" s="266"/>
      <c r="D204" s="266"/>
      <c r="E204" s="444"/>
    </row>
    <row r="205" spans="1:5" ht="12.75" hidden="1" customHeight="1" x14ac:dyDescent="0.25">
      <c r="A205" s="335"/>
      <c r="B205" s="336"/>
      <c r="C205" s="266"/>
      <c r="D205" s="266"/>
      <c r="E205" s="445"/>
    </row>
    <row r="206" spans="1:5" ht="12.75" hidden="1" customHeight="1" x14ac:dyDescent="0.25">
      <c r="A206" s="335"/>
      <c r="B206" s="336"/>
      <c r="C206" s="266"/>
      <c r="D206" s="266"/>
      <c r="E206" s="446"/>
    </row>
    <row r="207" spans="1:5" ht="12.75" hidden="1" customHeight="1" x14ac:dyDescent="0.25">
      <c r="E207" s="411"/>
    </row>
    <row r="208" spans="1:5" ht="12.75" hidden="1" customHeight="1" x14ac:dyDescent="0.25">
      <c r="A208" s="410" t="s">
        <v>207</v>
      </c>
      <c r="B208" s="408"/>
      <c r="C208" s="409"/>
      <c r="D208" s="409"/>
      <c r="E208" s="412"/>
    </row>
    <row r="209" spans="1:5" ht="12.75" hidden="1" customHeight="1" x14ac:dyDescent="0.25">
      <c r="A209" s="422" t="str">
        <f ca="1">CONCATENATE("Follow instructions in column D to input ",Calculations!H5," data into column C.")</f>
        <v>Follow instructions in column D to input Methane method 1 data into column C.</v>
      </c>
      <c r="B209" s="423"/>
      <c r="C209" s="424"/>
      <c r="D209" s="424"/>
      <c r="E209" s="418"/>
    </row>
    <row r="210" spans="1:5" ht="12.75" hidden="1" customHeight="1" x14ac:dyDescent="0.25">
      <c r="A210" s="7"/>
      <c r="B210" s="5"/>
      <c r="C210" s="417"/>
      <c r="D210" s="417"/>
      <c r="E210" s="419"/>
    </row>
    <row r="211" spans="1:5" ht="12.75" hidden="1" customHeight="1" x14ac:dyDescent="0.25">
      <c r="A211" s="7"/>
      <c r="B211" s="5"/>
      <c r="C211" s="417"/>
      <c r="D211" s="417"/>
      <c r="E211" s="399"/>
    </row>
    <row r="212" spans="1:5" ht="12.75" hidden="1" customHeight="1" x14ac:dyDescent="0.25">
      <c r="A212" s="400" t="s">
        <v>240</v>
      </c>
      <c r="B212" s="401"/>
      <c r="C212" s="398"/>
      <c r="D212" s="402"/>
      <c r="E212" s="399"/>
    </row>
    <row r="213" spans="1:5" ht="12.75" hidden="1" customHeight="1" x14ac:dyDescent="0.25">
      <c r="A213" s="403" t="str">
        <f>Calculations!$D82</f>
        <v>managed aerobic treatment: 0</v>
      </c>
      <c r="B213" s="404"/>
      <c r="C213" s="405"/>
      <c r="D213" s="405"/>
      <c r="E213" s="399"/>
    </row>
    <row r="214" spans="1:5" ht="12.75" hidden="1" customHeight="1" x14ac:dyDescent="0.25">
      <c r="A214" s="403" t="str">
        <f>Calculations!$D83</f>
        <v>unmanaged aerobic treatment: 0.3</v>
      </c>
      <c r="B214" s="404"/>
      <c r="C214" s="405"/>
      <c r="D214" s="406"/>
      <c r="E214" s="399"/>
    </row>
    <row r="215" spans="1:5" ht="12.75" hidden="1" customHeight="1" x14ac:dyDescent="0.25">
      <c r="A215" s="403" t="str">
        <f>Calculations!$D84</f>
        <v>anaerobic digester/reactor: 0.8</v>
      </c>
      <c r="B215" s="404"/>
      <c r="C215" s="405"/>
      <c r="D215" s="406"/>
      <c r="E215" s="407"/>
    </row>
    <row r="216" spans="1:5" ht="12.75" hidden="1" customHeight="1" x14ac:dyDescent="0.25">
      <c r="A216" s="403" t="str">
        <f>Calculations!$D85</f>
        <v>shallow anaerobic lagoon (&lt;2 metres): 0.2</v>
      </c>
      <c r="B216" s="404"/>
      <c r="C216" s="405"/>
      <c r="D216" s="406"/>
      <c r="E216" s="407"/>
    </row>
    <row r="217" spans="1:5" ht="12.75" hidden="1" customHeight="1" x14ac:dyDescent="0.25">
      <c r="A217" s="403" t="str">
        <f>Calculations!$D86</f>
        <v>deep anaerobic lagoon (&gt;2 metres): 0.8</v>
      </c>
      <c r="B217" s="404"/>
      <c r="C217" s="405"/>
      <c r="D217" s="406"/>
      <c r="E217" s="399"/>
    </row>
    <row r="218" spans="1:5" ht="12.75" hidden="1" customHeight="1" x14ac:dyDescent="0.25">
      <c r="A218" s="403"/>
      <c r="B218" s="404"/>
      <c r="C218" s="405"/>
      <c r="D218" s="406"/>
      <c r="E218" s="399"/>
    </row>
    <row r="219" spans="1:5" ht="12.75" hidden="1" customHeight="1" x14ac:dyDescent="0.25">
      <c r="A219" s="416"/>
      <c r="B219" s="416"/>
      <c r="C219" s="416"/>
      <c r="D219" s="416"/>
      <c r="E219" s="420"/>
    </row>
    <row r="220" spans="1:5" ht="12.75" hidden="1" customHeight="1" x14ac:dyDescent="0.25">
      <c r="A220" s="7"/>
      <c r="B220" s="5"/>
      <c r="C220" s="417"/>
      <c r="D220" s="417"/>
      <c r="E220" s="420"/>
    </row>
    <row r="221" spans="1:5" ht="12.75" hidden="1" customHeight="1" x14ac:dyDescent="0.25">
      <c r="A221" s="7"/>
      <c r="B221" s="5"/>
      <c r="C221" s="417"/>
      <c r="D221" s="417"/>
      <c r="E221" s="421"/>
    </row>
    <row r="222" spans="1:5" ht="12.75" hidden="1" customHeight="1" x14ac:dyDescent="0.25">
      <c r="A222" s="7"/>
      <c r="B222" s="5"/>
      <c r="C222" s="417"/>
      <c r="D222" s="417"/>
      <c r="E222" s="420"/>
    </row>
    <row r="223" spans="1:5" ht="12.75" hidden="1" customHeight="1" x14ac:dyDescent="0.25">
      <c r="A223" s="7"/>
      <c r="B223" s="5"/>
      <c r="C223" s="417"/>
      <c r="D223" s="417"/>
      <c r="E223" s="421"/>
    </row>
    <row r="224" spans="1:5" ht="12.75" hidden="1" customHeight="1" x14ac:dyDescent="0.25">
      <c r="A224" s="7"/>
      <c r="B224" s="5"/>
      <c r="C224" s="417"/>
      <c r="D224" s="417"/>
      <c r="E224" s="420"/>
    </row>
    <row r="225" spans="1:5" ht="12.75" hidden="1" customHeight="1" x14ac:dyDescent="0.25">
      <c r="E225" s="413"/>
    </row>
    <row r="226" spans="1:5" ht="12.75" hidden="1" customHeight="1" x14ac:dyDescent="0.25">
      <c r="E226" s="330"/>
    </row>
    <row r="227" spans="1:5" ht="12.75" hidden="1" customHeight="1" x14ac:dyDescent="0.25">
      <c r="E227" s="413"/>
    </row>
    <row r="228" spans="1:5" ht="12.75" hidden="1" customHeight="1" x14ac:dyDescent="0.25">
      <c r="E228" s="425"/>
    </row>
    <row r="229" spans="1:5" ht="12.75" hidden="1" customHeight="1" x14ac:dyDescent="0.25">
      <c r="A229" s="7"/>
      <c r="B229" s="5"/>
      <c r="C229" s="417"/>
      <c r="D229" s="417"/>
      <c r="E229" s="426"/>
    </row>
    <row r="230" spans="1:5" ht="12.75" hidden="1" customHeight="1" x14ac:dyDescent="0.25">
      <c r="A230" s="7"/>
      <c r="B230" s="5"/>
      <c r="C230" s="417"/>
      <c r="D230" s="417"/>
      <c r="E230" s="426"/>
    </row>
    <row r="231" spans="1:5" ht="12.75" hidden="1" customHeight="1" x14ac:dyDescent="0.25">
      <c r="A231" s="7"/>
      <c r="B231" s="5"/>
      <c r="C231" s="417"/>
      <c r="D231" s="417"/>
      <c r="E231" s="266"/>
    </row>
    <row r="232" spans="1:5" ht="12.75" hidden="1" customHeight="1" x14ac:dyDescent="0.25">
      <c r="A232" s="7"/>
      <c r="B232" s="5"/>
      <c r="C232" s="417"/>
      <c r="D232" s="417"/>
      <c r="E232" s="266"/>
    </row>
    <row r="233" spans="1:5" ht="12.75" hidden="1" customHeight="1" x14ac:dyDescent="0.25">
      <c r="A233" s="7"/>
      <c r="B233" s="5"/>
      <c r="C233" s="417"/>
      <c r="D233" s="417"/>
      <c r="E233" s="266"/>
    </row>
    <row r="234" spans="1:5" ht="12.75" hidden="1" customHeight="1" x14ac:dyDescent="0.25">
      <c r="A234" s="7"/>
      <c r="B234" s="5"/>
      <c r="C234" s="417"/>
      <c r="D234" s="417"/>
    </row>
    <row r="235" spans="1:5" ht="12.75" hidden="1" customHeight="1" x14ac:dyDescent="0.25">
      <c r="A235" s="7"/>
      <c r="B235" s="5"/>
      <c r="C235" s="417"/>
      <c r="D235" s="417"/>
    </row>
  </sheetData>
  <sheetProtection algorithmName="SHA-256" hashValue="ExYZRpuBS8ZDbRB7QyFRsBDkxf1rU4xmN4JpxopzpVc=" saltValue="TYzU/NV22LYKk6f3d0PkrA==" spinCount="100000" sheet="1" selectLockedCells="1"/>
  <mergeCells count="1934">
    <mergeCell ref="A46:B46"/>
    <mergeCell ref="A47:B47"/>
    <mergeCell ref="A28:B28"/>
    <mergeCell ref="A29:B29"/>
    <mergeCell ref="A131:A132"/>
    <mergeCell ref="A18:B18"/>
    <mergeCell ref="A19:B19"/>
    <mergeCell ref="A20:B20"/>
    <mergeCell ref="A21:B21"/>
    <mergeCell ref="A5:B5"/>
    <mergeCell ref="A6:B6"/>
    <mergeCell ref="A8:D8"/>
    <mergeCell ref="A9:B9"/>
    <mergeCell ref="B1:D1"/>
    <mergeCell ref="A32:D32"/>
    <mergeCell ref="G49:J49"/>
    <mergeCell ref="G62:J62"/>
    <mergeCell ref="G69:H69"/>
    <mergeCell ref="G78:H78"/>
    <mergeCell ref="G85:H85"/>
    <mergeCell ref="K49:N49"/>
    <mergeCell ref="O49:R49"/>
    <mergeCell ref="S49:V49"/>
    <mergeCell ref="A22:B22"/>
    <mergeCell ref="A23:B23"/>
    <mergeCell ref="A3:B3"/>
    <mergeCell ref="A44:B44"/>
    <mergeCell ref="A31:B31"/>
    <mergeCell ref="A33:B33"/>
    <mergeCell ref="A34:B34"/>
    <mergeCell ref="A35:B35"/>
    <mergeCell ref="A36:B36"/>
    <mergeCell ref="A37:B37"/>
    <mergeCell ref="A38:B38"/>
    <mergeCell ref="A39:B39"/>
    <mergeCell ref="A40:B40"/>
    <mergeCell ref="A41:B41"/>
    <mergeCell ref="A42:B42"/>
    <mergeCell ref="A45:B45"/>
    <mergeCell ref="A24:B24"/>
    <mergeCell ref="A25:B25"/>
    <mergeCell ref="A26:B26"/>
    <mergeCell ref="A27:B27"/>
    <mergeCell ref="A16:B16"/>
    <mergeCell ref="A17:B17"/>
    <mergeCell ref="A4:D4"/>
    <mergeCell ref="A10:B10"/>
    <mergeCell ref="A11:B11"/>
    <mergeCell ref="A12:B12"/>
    <mergeCell ref="A13:B13"/>
    <mergeCell ref="A14:B14"/>
    <mergeCell ref="A15:B15"/>
    <mergeCell ref="W49:Z49"/>
    <mergeCell ref="AA49:AD49"/>
    <mergeCell ref="AE49:AH49"/>
    <mergeCell ref="AI49:AL49"/>
    <mergeCell ref="AM49:AP49"/>
    <mergeCell ref="AQ49:AT49"/>
    <mergeCell ref="AU49:AX49"/>
    <mergeCell ref="AY49:BB49"/>
    <mergeCell ref="BC49:BF49"/>
    <mergeCell ref="BG49:BJ49"/>
    <mergeCell ref="BK49:BN49"/>
    <mergeCell ref="BO49:BR49"/>
    <mergeCell ref="BS49:BV49"/>
    <mergeCell ref="BW49:BZ49"/>
    <mergeCell ref="CA49:CD49"/>
    <mergeCell ref="CE49:CH49"/>
    <mergeCell ref="CI49:CL49"/>
    <mergeCell ref="CM49:CP49"/>
    <mergeCell ref="CQ49:CT49"/>
    <mergeCell ref="CU49:CX49"/>
    <mergeCell ref="CY49:DB49"/>
    <mergeCell ref="DC49:DF49"/>
    <mergeCell ref="DG49:DJ49"/>
    <mergeCell ref="DK49:DN49"/>
    <mergeCell ref="DO49:DR49"/>
    <mergeCell ref="DS49:DV49"/>
    <mergeCell ref="DW49:DZ49"/>
    <mergeCell ref="EA49:ED49"/>
    <mergeCell ref="EE49:EH49"/>
    <mergeCell ref="EI49:EL49"/>
    <mergeCell ref="EM49:EP49"/>
    <mergeCell ref="EQ49:ET49"/>
    <mergeCell ref="EU49:EX49"/>
    <mergeCell ref="EY49:FB49"/>
    <mergeCell ref="FC49:FF49"/>
    <mergeCell ref="FG49:FJ49"/>
    <mergeCell ref="FK49:FN49"/>
    <mergeCell ref="FO49:FR49"/>
    <mergeCell ref="FS49:FV49"/>
    <mergeCell ref="FW49:FZ49"/>
    <mergeCell ref="GA49:GD49"/>
    <mergeCell ref="GE49:GH49"/>
    <mergeCell ref="GI49:GL49"/>
    <mergeCell ref="GM49:GP49"/>
    <mergeCell ref="GQ49:GT49"/>
    <mergeCell ref="GU49:GX49"/>
    <mergeCell ref="GY49:HB49"/>
    <mergeCell ref="HC49:HF49"/>
    <mergeCell ref="HG49:HJ49"/>
    <mergeCell ref="HK49:HN49"/>
    <mergeCell ref="HO49:HR49"/>
    <mergeCell ref="FG50:FJ50"/>
    <mergeCell ref="HS49:HV49"/>
    <mergeCell ref="HW49:HZ49"/>
    <mergeCell ref="IA49:ID49"/>
    <mergeCell ref="IE49:IH49"/>
    <mergeCell ref="II49:IL49"/>
    <mergeCell ref="IM49:IP49"/>
    <mergeCell ref="IQ49:IT49"/>
    <mergeCell ref="IU49:IX49"/>
    <mergeCell ref="G50:J50"/>
    <mergeCell ref="K50:N50"/>
    <mergeCell ref="O50:R50"/>
    <mergeCell ref="S50:V50"/>
    <mergeCell ref="W50:Z50"/>
    <mergeCell ref="AA50:AD50"/>
    <mergeCell ref="AE50:AH50"/>
    <mergeCell ref="AI50:AL50"/>
    <mergeCell ref="AM50:AP50"/>
    <mergeCell ref="AQ50:AT50"/>
    <mergeCell ref="AU50:AX50"/>
    <mergeCell ref="AY50:BB50"/>
    <mergeCell ref="BC50:BF50"/>
    <mergeCell ref="BG50:BJ50"/>
    <mergeCell ref="BK50:BN50"/>
    <mergeCell ref="BO50:BR50"/>
    <mergeCell ref="BS50:BV50"/>
    <mergeCell ref="BW50:BZ50"/>
    <mergeCell ref="CA50:CD50"/>
    <mergeCell ref="CE50:CH50"/>
    <mergeCell ref="CI50:CL50"/>
    <mergeCell ref="CM50:CP50"/>
    <mergeCell ref="CQ50:CT50"/>
    <mergeCell ref="FO50:FR50"/>
    <mergeCell ref="FS50:FV50"/>
    <mergeCell ref="FW50:FZ50"/>
    <mergeCell ref="GA50:GD50"/>
    <mergeCell ref="GE50:GH50"/>
    <mergeCell ref="GI50:GL50"/>
    <mergeCell ref="GM50:GP50"/>
    <mergeCell ref="GQ50:GT50"/>
    <mergeCell ref="GU50:GX50"/>
    <mergeCell ref="GY50:HB50"/>
    <mergeCell ref="HC50:HF50"/>
    <mergeCell ref="HG50:HJ50"/>
    <mergeCell ref="HK50:HN50"/>
    <mergeCell ref="HO50:HR50"/>
    <mergeCell ref="HS50:HV50"/>
    <mergeCell ref="HW50:HZ50"/>
    <mergeCell ref="CU50:CX50"/>
    <mergeCell ref="CY50:DB50"/>
    <mergeCell ref="DC50:DF50"/>
    <mergeCell ref="DG50:DJ50"/>
    <mergeCell ref="DK50:DN50"/>
    <mergeCell ref="DO50:DR50"/>
    <mergeCell ref="DS50:DV50"/>
    <mergeCell ref="DW50:DZ50"/>
    <mergeCell ref="EA50:ED50"/>
    <mergeCell ref="EE50:EH50"/>
    <mergeCell ref="EI50:EL50"/>
    <mergeCell ref="EM50:EP50"/>
    <mergeCell ref="EQ50:ET50"/>
    <mergeCell ref="EU50:EX50"/>
    <mergeCell ref="EY50:FB50"/>
    <mergeCell ref="FC50:FF50"/>
    <mergeCell ref="IA50:ID50"/>
    <mergeCell ref="IE50:IH50"/>
    <mergeCell ref="II50:IL50"/>
    <mergeCell ref="IM50:IP50"/>
    <mergeCell ref="IQ50:IT50"/>
    <mergeCell ref="IU50:IX50"/>
    <mergeCell ref="G51:G52"/>
    <mergeCell ref="K51:K52"/>
    <mergeCell ref="O51:O52"/>
    <mergeCell ref="S51:S52"/>
    <mergeCell ref="W51:W52"/>
    <mergeCell ref="AA51:AA52"/>
    <mergeCell ref="AE51:AE52"/>
    <mergeCell ref="AI51:AI52"/>
    <mergeCell ref="AM51:AM52"/>
    <mergeCell ref="AQ51:AQ52"/>
    <mergeCell ref="AU51:AU52"/>
    <mergeCell ref="AY51:AY52"/>
    <mergeCell ref="BC51:BC52"/>
    <mergeCell ref="BG51:BG52"/>
    <mergeCell ref="BK51:BK52"/>
    <mergeCell ref="BO51:BO52"/>
    <mergeCell ref="BS51:BS52"/>
    <mergeCell ref="BW51:BW52"/>
    <mergeCell ref="CA51:CA52"/>
    <mergeCell ref="CE51:CE52"/>
    <mergeCell ref="CI51:CI52"/>
    <mergeCell ref="CM51:CM52"/>
    <mergeCell ref="CQ51:CQ52"/>
    <mergeCell ref="CU51:CU52"/>
    <mergeCell ref="CY51:CY52"/>
    <mergeCell ref="FK50:FN50"/>
    <mergeCell ref="DC51:DC52"/>
    <mergeCell ref="DG51:DG52"/>
    <mergeCell ref="DK51:DK52"/>
    <mergeCell ref="DO51:DO52"/>
    <mergeCell ref="DS51:DS52"/>
    <mergeCell ref="DW51:DW52"/>
    <mergeCell ref="EA51:EA52"/>
    <mergeCell ref="EE51:EE52"/>
    <mergeCell ref="EI51:EI52"/>
    <mergeCell ref="EM51:EM52"/>
    <mergeCell ref="EQ51:EQ52"/>
    <mergeCell ref="EU51:EU52"/>
    <mergeCell ref="EY51:EY52"/>
    <mergeCell ref="FC51:FC52"/>
    <mergeCell ref="FG51:FG52"/>
    <mergeCell ref="FK51:FK52"/>
    <mergeCell ref="FO51:FO52"/>
    <mergeCell ref="FS51:FS52"/>
    <mergeCell ref="FW51:FW52"/>
    <mergeCell ref="GA51:GA52"/>
    <mergeCell ref="GE51:GE52"/>
    <mergeCell ref="GI51:GI52"/>
    <mergeCell ref="GM51:GM52"/>
    <mergeCell ref="GQ51:GQ52"/>
    <mergeCell ref="GU51:GU52"/>
    <mergeCell ref="GY51:GY52"/>
    <mergeCell ref="HC51:HC52"/>
    <mergeCell ref="HG51:HG52"/>
    <mergeCell ref="HK51:HK52"/>
    <mergeCell ref="HO51:HO52"/>
    <mergeCell ref="HS51:HS52"/>
    <mergeCell ref="HW51:HW52"/>
    <mergeCell ref="IA51:IA52"/>
    <mergeCell ref="IE51:IE52"/>
    <mergeCell ref="FW60:FZ60"/>
    <mergeCell ref="II51:II52"/>
    <mergeCell ref="IM51:IM52"/>
    <mergeCell ref="IQ51:IQ52"/>
    <mergeCell ref="IU51:IU52"/>
    <mergeCell ref="G60:J60"/>
    <mergeCell ref="K60:N60"/>
    <mergeCell ref="O60:R60"/>
    <mergeCell ref="S60:V60"/>
    <mergeCell ref="W60:Z60"/>
    <mergeCell ref="AA60:AD60"/>
    <mergeCell ref="AE60:AH60"/>
    <mergeCell ref="AI60:AL60"/>
    <mergeCell ref="AM60:AP60"/>
    <mergeCell ref="AQ60:AT60"/>
    <mergeCell ref="AU60:AX60"/>
    <mergeCell ref="AY60:BB60"/>
    <mergeCell ref="BC60:BF60"/>
    <mergeCell ref="BG60:BJ60"/>
    <mergeCell ref="BK60:BN60"/>
    <mergeCell ref="BO60:BR60"/>
    <mergeCell ref="BS60:BV60"/>
    <mergeCell ref="BW60:BZ60"/>
    <mergeCell ref="CA60:CD60"/>
    <mergeCell ref="CE60:CH60"/>
    <mergeCell ref="CI60:CL60"/>
    <mergeCell ref="CM60:CP60"/>
    <mergeCell ref="CQ60:CT60"/>
    <mergeCell ref="CU60:CX60"/>
    <mergeCell ref="CY60:DB60"/>
    <mergeCell ref="DC60:DF60"/>
    <mergeCell ref="DG60:DJ60"/>
    <mergeCell ref="GE60:GH60"/>
    <mergeCell ref="GI60:GL60"/>
    <mergeCell ref="GM60:GP60"/>
    <mergeCell ref="GQ60:GT60"/>
    <mergeCell ref="GU60:GX60"/>
    <mergeCell ref="GY60:HB60"/>
    <mergeCell ref="HC60:HF60"/>
    <mergeCell ref="HG60:HJ60"/>
    <mergeCell ref="HK60:HN60"/>
    <mergeCell ref="HO60:HR60"/>
    <mergeCell ref="HS60:HV60"/>
    <mergeCell ref="HW60:HZ60"/>
    <mergeCell ref="IA60:ID60"/>
    <mergeCell ref="IE60:IH60"/>
    <mergeCell ref="II60:IL60"/>
    <mergeCell ref="IM60:IP60"/>
    <mergeCell ref="DK60:DN60"/>
    <mergeCell ref="DO60:DR60"/>
    <mergeCell ref="DS60:DV60"/>
    <mergeCell ref="DW60:DZ60"/>
    <mergeCell ref="EA60:ED60"/>
    <mergeCell ref="EE60:EH60"/>
    <mergeCell ref="EI60:EL60"/>
    <mergeCell ref="EM60:EP60"/>
    <mergeCell ref="EQ60:ET60"/>
    <mergeCell ref="EU60:EX60"/>
    <mergeCell ref="EY60:FB60"/>
    <mergeCell ref="FC60:FF60"/>
    <mergeCell ref="FG60:FJ60"/>
    <mergeCell ref="FK60:FN60"/>
    <mergeCell ref="FO60:FR60"/>
    <mergeCell ref="FS60:FV60"/>
    <mergeCell ref="IQ60:IT60"/>
    <mergeCell ref="IU60:IX60"/>
    <mergeCell ref="G61:J61"/>
    <mergeCell ref="K61:N61"/>
    <mergeCell ref="O61:R61"/>
    <mergeCell ref="S61:V61"/>
    <mergeCell ref="W61:Z61"/>
    <mergeCell ref="AA61:AD61"/>
    <mergeCell ref="AE61:AH61"/>
    <mergeCell ref="AI61:AL61"/>
    <mergeCell ref="AM61:AP61"/>
    <mergeCell ref="AQ61:AT61"/>
    <mergeCell ref="AU61:AX61"/>
    <mergeCell ref="AY61:BB61"/>
    <mergeCell ref="BC61:BF61"/>
    <mergeCell ref="BG61:BJ61"/>
    <mergeCell ref="BK61:BN61"/>
    <mergeCell ref="BO61:BR61"/>
    <mergeCell ref="BS61:BV61"/>
    <mergeCell ref="BW61:BZ61"/>
    <mergeCell ref="CA61:CD61"/>
    <mergeCell ref="CE61:CH61"/>
    <mergeCell ref="CI61:CL61"/>
    <mergeCell ref="CM61:CP61"/>
    <mergeCell ref="CQ61:CT61"/>
    <mergeCell ref="CU61:CX61"/>
    <mergeCell ref="CY61:DB61"/>
    <mergeCell ref="DC61:DF61"/>
    <mergeCell ref="DG61:DJ61"/>
    <mergeCell ref="DK61:DN61"/>
    <mergeCell ref="DO61:DR61"/>
    <mergeCell ref="GA60:GD60"/>
    <mergeCell ref="DS61:DV61"/>
    <mergeCell ref="DW61:DZ61"/>
    <mergeCell ref="EA61:ED61"/>
    <mergeCell ref="EE61:EH61"/>
    <mergeCell ref="EI61:EL61"/>
    <mergeCell ref="EM61:EP61"/>
    <mergeCell ref="EQ61:ET61"/>
    <mergeCell ref="EU61:EX61"/>
    <mergeCell ref="EY61:FB61"/>
    <mergeCell ref="FC61:FF61"/>
    <mergeCell ref="FG61:FJ61"/>
    <mergeCell ref="FK61:FN61"/>
    <mergeCell ref="FO61:FR61"/>
    <mergeCell ref="FS61:FV61"/>
    <mergeCell ref="FW61:FZ61"/>
    <mergeCell ref="GA61:GD61"/>
    <mergeCell ref="GE61:GH61"/>
    <mergeCell ref="GI61:GL61"/>
    <mergeCell ref="GM61:GP61"/>
    <mergeCell ref="GQ61:GT61"/>
    <mergeCell ref="GU61:GX61"/>
    <mergeCell ref="GY61:HB61"/>
    <mergeCell ref="HC61:HF61"/>
    <mergeCell ref="HG61:HJ61"/>
    <mergeCell ref="HK61:HN61"/>
    <mergeCell ref="HO61:HR61"/>
    <mergeCell ref="HS61:HV61"/>
    <mergeCell ref="HW61:HZ61"/>
    <mergeCell ref="IA61:ID61"/>
    <mergeCell ref="IE61:IH61"/>
    <mergeCell ref="II61:IL61"/>
    <mergeCell ref="IM61:IP61"/>
    <mergeCell ref="IQ61:IT61"/>
    <mergeCell ref="IU61:IX61"/>
    <mergeCell ref="K62:N62"/>
    <mergeCell ref="O62:R62"/>
    <mergeCell ref="S62:V62"/>
    <mergeCell ref="W62:Z62"/>
    <mergeCell ref="AA62:AD62"/>
    <mergeCell ref="AE62:AH62"/>
    <mergeCell ref="AI62:AL62"/>
    <mergeCell ref="AM62:AP62"/>
    <mergeCell ref="AQ62:AT62"/>
    <mergeCell ref="AU62:AX62"/>
    <mergeCell ref="AY62:BB62"/>
    <mergeCell ref="BC62:BF62"/>
    <mergeCell ref="BG62:BJ62"/>
    <mergeCell ref="BK62:BN62"/>
    <mergeCell ref="BO62:BR62"/>
    <mergeCell ref="BS62:BV62"/>
    <mergeCell ref="BW62:BZ62"/>
    <mergeCell ref="CA62:CD62"/>
    <mergeCell ref="CE62:CH62"/>
    <mergeCell ref="CI62:CL62"/>
    <mergeCell ref="CM62:CP62"/>
    <mergeCell ref="CQ62:CT62"/>
    <mergeCell ref="CU62:CX62"/>
    <mergeCell ref="CY62:DB62"/>
    <mergeCell ref="DC62:DF62"/>
    <mergeCell ref="DG62:DJ62"/>
    <mergeCell ref="DK62:DN62"/>
    <mergeCell ref="DO62:DR62"/>
    <mergeCell ref="DS62:DV62"/>
    <mergeCell ref="DW62:DZ62"/>
    <mergeCell ref="EA62:ED62"/>
    <mergeCell ref="EE62:EH62"/>
    <mergeCell ref="EI62:EL62"/>
    <mergeCell ref="EM62:EP62"/>
    <mergeCell ref="EQ62:ET62"/>
    <mergeCell ref="EU62:EX62"/>
    <mergeCell ref="EY62:FB62"/>
    <mergeCell ref="FC62:FF62"/>
    <mergeCell ref="FG62:FJ62"/>
    <mergeCell ref="FK62:FN62"/>
    <mergeCell ref="FO62:FR62"/>
    <mergeCell ref="FS62:FV62"/>
    <mergeCell ref="FW62:FZ62"/>
    <mergeCell ref="GA62:GD62"/>
    <mergeCell ref="GE62:GH62"/>
    <mergeCell ref="GI62:GL62"/>
    <mergeCell ref="GM62:GP62"/>
    <mergeCell ref="GQ62:GT62"/>
    <mergeCell ref="GU62:GX62"/>
    <mergeCell ref="GY62:HB62"/>
    <mergeCell ref="EQ63:ER63"/>
    <mergeCell ref="FC63:FD63"/>
    <mergeCell ref="FG63:FH63"/>
    <mergeCell ref="FK63:FL63"/>
    <mergeCell ref="FO63:FP63"/>
    <mergeCell ref="FS63:FT63"/>
    <mergeCell ref="FW63:FX63"/>
    <mergeCell ref="GA63:GB63"/>
    <mergeCell ref="GE63:GF63"/>
    <mergeCell ref="GI63:GJ63"/>
    <mergeCell ref="GM63:GN63"/>
    <mergeCell ref="GQ63:GR63"/>
    <mergeCell ref="GU63:GV63"/>
    <mergeCell ref="GY63:GZ63"/>
    <mergeCell ref="HC62:HF62"/>
    <mergeCell ref="HG62:HJ62"/>
    <mergeCell ref="HK62:HN62"/>
    <mergeCell ref="HO62:HR62"/>
    <mergeCell ref="HS62:HV62"/>
    <mergeCell ref="HW62:HZ62"/>
    <mergeCell ref="IA62:ID62"/>
    <mergeCell ref="IE62:IH62"/>
    <mergeCell ref="II62:IL62"/>
    <mergeCell ref="IM62:IP62"/>
    <mergeCell ref="IQ62:IT62"/>
    <mergeCell ref="IU62:IX62"/>
    <mergeCell ref="G63:H63"/>
    <mergeCell ref="K63:L63"/>
    <mergeCell ref="O63:P63"/>
    <mergeCell ref="S63:T63"/>
    <mergeCell ref="W63:X63"/>
    <mergeCell ref="AA63:AB63"/>
    <mergeCell ref="AE63:AF63"/>
    <mergeCell ref="AI63:AJ63"/>
    <mergeCell ref="AM63:AN63"/>
    <mergeCell ref="AQ63:AR63"/>
    <mergeCell ref="AU63:AV63"/>
    <mergeCell ref="AY63:AZ63"/>
    <mergeCell ref="BC63:BD63"/>
    <mergeCell ref="BG63:BH63"/>
    <mergeCell ref="BK63:BL63"/>
    <mergeCell ref="BO63:BP63"/>
    <mergeCell ref="BS63:BT63"/>
    <mergeCell ref="BW63:BX63"/>
    <mergeCell ref="CA63:CB63"/>
    <mergeCell ref="EY63:EZ63"/>
    <mergeCell ref="HC63:HD63"/>
    <mergeCell ref="HG63:HH63"/>
    <mergeCell ref="CE63:CF63"/>
    <mergeCell ref="CI63:CJ63"/>
    <mergeCell ref="CM63:CN63"/>
    <mergeCell ref="CQ63:CR63"/>
    <mergeCell ref="CU63:CV63"/>
    <mergeCell ref="CY63:CZ63"/>
    <mergeCell ref="DC63:DD63"/>
    <mergeCell ref="DG63:DH63"/>
    <mergeCell ref="DK63:DL63"/>
    <mergeCell ref="DO63:DP63"/>
    <mergeCell ref="DS63:DT63"/>
    <mergeCell ref="DW63:DX63"/>
    <mergeCell ref="EA63:EB63"/>
    <mergeCell ref="EE63:EF63"/>
    <mergeCell ref="EI63:EJ63"/>
    <mergeCell ref="EM63:EN63"/>
    <mergeCell ref="HK63:HL63"/>
    <mergeCell ref="HO63:HP63"/>
    <mergeCell ref="HS63:HT63"/>
    <mergeCell ref="HW63:HX63"/>
    <mergeCell ref="IA63:IB63"/>
    <mergeCell ref="IE63:IF63"/>
    <mergeCell ref="II63:IJ63"/>
    <mergeCell ref="IM63:IN63"/>
    <mergeCell ref="IQ63:IR63"/>
    <mergeCell ref="IU63:IV63"/>
    <mergeCell ref="G64:H64"/>
    <mergeCell ref="K64:L64"/>
    <mergeCell ref="O64:P64"/>
    <mergeCell ref="S64:T64"/>
    <mergeCell ref="W64:X64"/>
    <mergeCell ref="AA64:AB64"/>
    <mergeCell ref="AE64:AF64"/>
    <mergeCell ref="AI64:AJ64"/>
    <mergeCell ref="AM64:AN64"/>
    <mergeCell ref="AQ64:AR64"/>
    <mergeCell ref="AU64:AV64"/>
    <mergeCell ref="AY64:AZ64"/>
    <mergeCell ref="BC64:BD64"/>
    <mergeCell ref="BG64:BH64"/>
    <mergeCell ref="BK64:BL64"/>
    <mergeCell ref="BO64:BP64"/>
    <mergeCell ref="BS64:BT64"/>
    <mergeCell ref="BW64:BX64"/>
    <mergeCell ref="CA64:CB64"/>
    <mergeCell ref="CE64:CF64"/>
    <mergeCell ref="CI64:CJ64"/>
    <mergeCell ref="EU63:EV63"/>
    <mergeCell ref="CM64:CN64"/>
    <mergeCell ref="CQ64:CR64"/>
    <mergeCell ref="CU64:CV64"/>
    <mergeCell ref="CY64:CZ64"/>
    <mergeCell ref="DC64:DD64"/>
    <mergeCell ref="DG64:DH64"/>
    <mergeCell ref="DK64:DL64"/>
    <mergeCell ref="DO64:DP64"/>
    <mergeCell ref="DS64:DT64"/>
    <mergeCell ref="DW64:DX64"/>
    <mergeCell ref="EA64:EB64"/>
    <mergeCell ref="EE64:EF64"/>
    <mergeCell ref="EI64:EJ64"/>
    <mergeCell ref="EM64:EN64"/>
    <mergeCell ref="EQ64:ER64"/>
    <mergeCell ref="EU64:EV64"/>
    <mergeCell ref="EY64:EZ64"/>
    <mergeCell ref="FC64:FD64"/>
    <mergeCell ref="FG64:FH64"/>
    <mergeCell ref="FK64:FL64"/>
    <mergeCell ref="FO64:FP64"/>
    <mergeCell ref="FS64:FT64"/>
    <mergeCell ref="FW64:FX64"/>
    <mergeCell ref="GA64:GB64"/>
    <mergeCell ref="GE64:GF64"/>
    <mergeCell ref="GI64:GJ64"/>
    <mergeCell ref="GM64:GN64"/>
    <mergeCell ref="GQ64:GR64"/>
    <mergeCell ref="GU64:GV64"/>
    <mergeCell ref="GY64:GZ64"/>
    <mergeCell ref="HC64:HD64"/>
    <mergeCell ref="HG64:HH64"/>
    <mergeCell ref="HK64:HL64"/>
    <mergeCell ref="HO64:HP64"/>
    <mergeCell ref="FG65:FJ65"/>
    <mergeCell ref="HS64:HT64"/>
    <mergeCell ref="HW64:HX64"/>
    <mergeCell ref="IA64:IB64"/>
    <mergeCell ref="IE64:IF64"/>
    <mergeCell ref="II64:IJ64"/>
    <mergeCell ref="IM64:IN64"/>
    <mergeCell ref="IQ64:IR64"/>
    <mergeCell ref="IU64:IV64"/>
    <mergeCell ref="G65:J65"/>
    <mergeCell ref="K65:N65"/>
    <mergeCell ref="O65:R65"/>
    <mergeCell ref="S65:V65"/>
    <mergeCell ref="W65:Z65"/>
    <mergeCell ref="AA65:AD65"/>
    <mergeCell ref="AE65:AH65"/>
    <mergeCell ref="AI65:AL65"/>
    <mergeCell ref="AM65:AP65"/>
    <mergeCell ref="AQ65:AT65"/>
    <mergeCell ref="AU65:AX65"/>
    <mergeCell ref="AY65:BB65"/>
    <mergeCell ref="BC65:BF65"/>
    <mergeCell ref="BG65:BJ65"/>
    <mergeCell ref="BK65:BN65"/>
    <mergeCell ref="BO65:BR65"/>
    <mergeCell ref="BS65:BV65"/>
    <mergeCell ref="BW65:BZ65"/>
    <mergeCell ref="CA65:CD65"/>
    <mergeCell ref="CE65:CH65"/>
    <mergeCell ref="CI65:CL65"/>
    <mergeCell ref="CM65:CP65"/>
    <mergeCell ref="CQ65:CT65"/>
    <mergeCell ref="FO65:FR65"/>
    <mergeCell ref="FS65:FV65"/>
    <mergeCell ref="FW65:FZ65"/>
    <mergeCell ref="GA65:GD65"/>
    <mergeCell ref="GE65:GH65"/>
    <mergeCell ref="GI65:GL65"/>
    <mergeCell ref="GM65:GP65"/>
    <mergeCell ref="GQ65:GT65"/>
    <mergeCell ref="GU65:GX65"/>
    <mergeCell ref="GY65:HB65"/>
    <mergeCell ref="HC65:HF65"/>
    <mergeCell ref="HG65:HJ65"/>
    <mergeCell ref="HK65:HN65"/>
    <mergeCell ref="HO65:HR65"/>
    <mergeCell ref="HS65:HV65"/>
    <mergeCell ref="HW65:HZ65"/>
    <mergeCell ref="CU65:CX65"/>
    <mergeCell ref="CY65:DB65"/>
    <mergeCell ref="DC65:DF65"/>
    <mergeCell ref="DG65:DJ65"/>
    <mergeCell ref="DK65:DN65"/>
    <mergeCell ref="DO65:DR65"/>
    <mergeCell ref="DS65:DV65"/>
    <mergeCell ref="DW65:DZ65"/>
    <mergeCell ref="EA65:ED65"/>
    <mergeCell ref="EE65:EH65"/>
    <mergeCell ref="EI65:EL65"/>
    <mergeCell ref="EM65:EP65"/>
    <mergeCell ref="EQ65:ET65"/>
    <mergeCell ref="EU65:EX65"/>
    <mergeCell ref="EY65:FB65"/>
    <mergeCell ref="FC65:FF65"/>
    <mergeCell ref="IA65:ID65"/>
    <mergeCell ref="IE65:IH65"/>
    <mergeCell ref="II65:IL65"/>
    <mergeCell ref="IM65:IP65"/>
    <mergeCell ref="IQ65:IT65"/>
    <mergeCell ref="IU65:IX65"/>
    <mergeCell ref="G66:H66"/>
    <mergeCell ref="K66:L66"/>
    <mergeCell ref="O66:P66"/>
    <mergeCell ref="S66:T66"/>
    <mergeCell ref="W66:X66"/>
    <mergeCell ref="AA66:AB66"/>
    <mergeCell ref="AE66:AF66"/>
    <mergeCell ref="AI66:AJ66"/>
    <mergeCell ref="AM66:AN66"/>
    <mergeCell ref="AQ66:AR66"/>
    <mergeCell ref="AU66:AV66"/>
    <mergeCell ref="AY66:AZ66"/>
    <mergeCell ref="BC66:BD66"/>
    <mergeCell ref="BG66:BH66"/>
    <mergeCell ref="BK66:BL66"/>
    <mergeCell ref="BO66:BP66"/>
    <mergeCell ref="BS66:BT66"/>
    <mergeCell ref="BW66:BX66"/>
    <mergeCell ref="CA66:CB66"/>
    <mergeCell ref="CE66:CF66"/>
    <mergeCell ref="CI66:CJ66"/>
    <mergeCell ref="CM66:CN66"/>
    <mergeCell ref="CQ66:CR66"/>
    <mergeCell ref="CU66:CV66"/>
    <mergeCell ref="CY66:CZ66"/>
    <mergeCell ref="FK65:FN65"/>
    <mergeCell ref="DC66:DD66"/>
    <mergeCell ref="DG66:DH66"/>
    <mergeCell ref="DK66:DL66"/>
    <mergeCell ref="DO66:DP66"/>
    <mergeCell ref="DS66:DT66"/>
    <mergeCell ref="DW66:DX66"/>
    <mergeCell ref="EA66:EB66"/>
    <mergeCell ref="EE66:EF66"/>
    <mergeCell ref="EI66:EJ66"/>
    <mergeCell ref="EM66:EN66"/>
    <mergeCell ref="EQ66:ER66"/>
    <mergeCell ref="EU66:EV66"/>
    <mergeCell ref="EY66:EZ66"/>
    <mergeCell ref="FC66:FD66"/>
    <mergeCell ref="FG66:FH66"/>
    <mergeCell ref="FK66:FL66"/>
    <mergeCell ref="FO66:FP66"/>
    <mergeCell ref="FS66:FT66"/>
    <mergeCell ref="FW66:FX66"/>
    <mergeCell ref="GA66:GB66"/>
    <mergeCell ref="GE66:GF66"/>
    <mergeCell ref="GI66:GJ66"/>
    <mergeCell ref="GM66:GN66"/>
    <mergeCell ref="GQ66:GR66"/>
    <mergeCell ref="GU66:GV66"/>
    <mergeCell ref="GY66:GZ66"/>
    <mergeCell ref="HC66:HD66"/>
    <mergeCell ref="HG66:HH66"/>
    <mergeCell ref="HK66:HL66"/>
    <mergeCell ref="HO66:HP66"/>
    <mergeCell ref="HS66:HT66"/>
    <mergeCell ref="HW66:HX66"/>
    <mergeCell ref="IA66:IB66"/>
    <mergeCell ref="IE66:IF66"/>
    <mergeCell ref="FW67:FX67"/>
    <mergeCell ref="II66:IJ66"/>
    <mergeCell ref="IM66:IN66"/>
    <mergeCell ref="IQ66:IR66"/>
    <mergeCell ref="IU66:IV66"/>
    <mergeCell ref="G67:H67"/>
    <mergeCell ref="K67:L67"/>
    <mergeCell ref="O67:P67"/>
    <mergeCell ref="S67:T67"/>
    <mergeCell ref="W67:X67"/>
    <mergeCell ref="AA67:AB67"/>
    <mergeCell ref="AE67:AF67"/>
    <mergeCell ref="AI67:AJ67"/>
    <mergeCell ref="AM67:AN67"/>
    <mergeCell ref="AQ67:AR67"/>
    <mergeCell ref="AU67:AV67"/>
    <mergeCell ref="AY67:AZ67"/>
    <mergeCell ref="BC67:BD67"/>
    <mergeCell ref="BG67:BH67"/>
    <mergeCell ref="BK67:BL67"/>
    <mergeCell ref="BO67:BP67"/>
    <mergeCell ref="BS67:BT67"/>
    <mergeCell ref="BW67:BX67"/>
    <mergeCell ref="CA67:CB67"/>
    <mergeCell ref="CE67:CF67"/>
    <mergeCell ref="CI67:CJ67"/>
    <mergeCell ref="CM67:CN67"/>
    <mergeCell ref="CQ67:CR67"/>
    <mergeCell ref="CU67:CV67"/>
    <mergeCell ref="CY67:CZ67"/>
    <mergeCell ref="DC67:DD67"/>
    <mergeCell ref="DG67:DH67"/>
    <mergeCell ref="GE67:GF67"/>
    <mergeCell ref="GI67:GJ67"/>
    <mergeCell ref="GM67:GN67"/>
    <mergeCell ref="GQ67:GR67"/>
    <mergeCell ref="GU67:GV67"/>
    <mergeCell ref="GY67:GZ67"/>
    <mergeCell ref="HC67:HD67"/>
    <mergeCell ref="HG67:HH67"/>
    <mergeCell ref="HK67:HL67"/>
    <mergeCell ref="HO67:HP67"/>
    <mergeCell ref="HS67:HT67"/>
    <mergeCell ref="HW67:HX67"/>
    <mergeCell ref="IA67:IB67"/>
    <mergeCell ref="IE67:IF67"/>
    <mergeCell ref="II67:IJ67"/>
    <mergeCell ref="IM67:IN67"/>
    <mergeCell ref="DK67:DL67"/>
    <mergeCell ref="DO67:DP67"/>
    <mergeCell ref="DS67:DT67"/>
    <mergeCell ref="DW67:DX67"/>
    <mergeCell ref="EA67:EB67"/>
    <mergeCell ref="EE67:EF67"/>
    <mergeCell ref="EI67:EJ67"/>
    <mergeCell ref="EM67:EN67"/>
    <mergeCell ref="EQ67:ER67"/>
    <mergeCell ref="EU67:EV67"/>
    <mergeCell ref="EY67:EZ67"/>
    <mergeCell ref="FC67:FD67"/>
    <mergeCell ref="FG67:FH67"/>
    <mergeCell ref="FK67:FL67"/>
    <mergeCell ref="FO67:FP67"/>
    <mergeCell ref="FS67:FT67"/>
    <mergeCell ref="IQ67:IR67"/>
    <mergeCell ref="IU67:IV67"/>
    <mergeCell ref="G68:H68"/>
    <mergeCell ref="K68:L68"/>
    <mergeCell ref="O68:P68"/>
    <mergeCell ref="S68:T68"/>
    <mergeCell ref="W68:X68"/>
    <mergeCell ref="AA68:AB68"/>
    <mergeCell ref="AE68:AF68"/>
    <mergeCell ref="AI68:AJ68"/>
    <mergeCell ref="AM68:AN68"/>
    <mergeCell ref="AQ68:AR68"/>
    <mergeCell ref="AU68:AV68"/>
    <mergeCell ref="AY68:AZ68"/>
    <mergeCell ref="BC68:BD68"/>
    <mergeCell ref="BG68:BH68"/>
    <mergeCell ref="BK68:BL68"/>
    <mergeCell ref="BO68:BP68"/>
    <mergeCell ref="BS68:BT68"/>
    <mergeCell ref="BW68:BX68"/>
    <mergeCell ref="CA68:CB68"/>
    <mergeCell ref="CE68:CF68"/>
    <mergeCell ref="CI68:CJ68"/>
    <mergeCell ref="CM68:CN68"/>
    <mergeCell ref="CQ68:CR68"/>
    <mergeCell ref="CU68:CV68"/>
    <mergeCell ref="CY68:CZ68"/>
    <mergeCell ref="DC68:DD68"/>
    <mergeCell ref="DG68:DH68"/>
    <mergeCell ref="DK68:DL68"/>
    <mergeCell ref="DO68:DP68"/>
    <mergeCell ref="GA67:GB67"/>
    <mergeCell ref="DS68:DT68"/>
    <mergeCell ref="DW68:DX68"/>
    <mergeCell ref="EA68:EB68"/>
    <mergeCell ref="EE68:EF68"/>
    <mergeCell ref="EI68:EJ68"/>
    <mergeCell ref="EM68:EN68"/>
    <mergeCell ref="EQ68:ER68"/>
    <mergeCell ref="EU68:EV68"/>
    <mergeCell ref="EY68:EZ68"/>
    <mergeCell ref="FC68:FD68"/>
    <mergeCell ref="FG68:FH68"/>
    <mergeCell ref="FK68:FL68"/>
    <mergeCell ref="FO68:FP68"/>
    <mergeCell ref="FS68:FT68"/>
    <mergeCell ref="FW68:FX68"/>
    <mergeCell ref="GA68:GB68"/>
    <mergeCell ref="GE68:GF68"/>
    <mergeCell ref="GI68:GJ68"/>
    <mergeCell ref="GM68:GN68"/>
    <mergeCell ref="GQ68:GR68"/>
    <mergeCell ref="GU68:GV68"/>
    <mergeCell ref="GY68:GZ68"/>
    <mergeCell ref="HC68:HD68"/>
    <mergeCell ref="HG68:HH68"/>
    <mergeCell ref="HK68:HL68"/>
    <mergeCell ref="HO68:HP68"/>
    <mergeCell ref="HS68:HT68"/>
    <mergeCell ref="HW68:HX68"/>
    <mergeCell ref="IA68:IB68"/>
    <mergeCell ref="IE68:IF68"/>
    <mergeCell ref="II68:IJ68"/>
    <mergeCell ref="IM68:IN68"/>
    <mergeCell ref="IQ68:IR68"/>
    <mergeCell ref="IU68:IV68"/>
    <mergeCell ref="K69:L69"/>
    <mergeCell ref="O69:P69"/>
    <mergeCell ref="S69:T69"/>
    <mergeCell ref="W69:X69"/>
    <mergeCell ref="AA69:AB69"/>
    <mergeCell ref="AE69:AF69"/>
    <mergeCell ref="AI69:AJ69"/>
    <mergeCell ref="AM69:AN69"/>
    <mergeCell ref="AQ69:AR69"/>
    <mergeCell ref="AU69:AV69"/>
    <mergeCell ref="AY69:AZ69"/>
    <mergeCell ref="BC69:BD69"/>
    <mergeCell ref="BG69:BH69"/>
    <mergeCell ref="BK69:BL69"/>
    <mergeCell ref="BO69:BP69"/>
    <mergeCell ref="BS69:BT69"/>
    <mergeCell ref="BW69:BX69"/>
    <mergeCell ref="CA69:CB69"/>
    <mergeCell ref="CE69:CF69"/>
    <mergeCell ref="CI69:CJ69"/>
    <mergeCell ref="CM69:CN69"/>
    <mergeCell ref="CQ69:CR69"/>
    <mergeCell ref="CU69:CV69"/>
    <mergeCell ref="CY69:CZ69"/>
    <mergeCell ref="DC69:DD69"/>
    <mergeCell ref="DG69:DH69"/>
    <mergeCell ref="DK69:DL69"/>
    <mergeCell ref="DO69:DP69"/>
    <mergeCell ref="DS69:DT69"/>
    <mergeCell ref="DW69:DX69"/>
    <mergeCell ref="EA69:EB69"/>
    <mergeCell ref="EE69:EF69"/>
    <mergeCell ref="EI69:EJ69"/>
    <mergeCell ref="EM69:EN69"/>
    <mergeCell ref="EQ69:ER69"/>
    <mergeCell ref="EU69:EV69"/>
    <mergeCell ref="EY69:EZ69"/>
    <mergeCell ref="FC69:FD69"/>
    <mergeCell ref="FG69:FH69"/>
    <mergeCell ref="FK69:FL69"/>
    <mergeCell ref="FO69:FP69"/>
    <mergeCell ref="FS69:FT69"/>
    <mergeCell ref="FW69:FX69"/>
    <mergeCell ref="GA69:GB69"/>
    <mergeCell ref="GE69:GF69"/>
    <mergeCell ref="GI69:GJ69"/>
    <mergeCell ref="GM69:GN69"/>
    <mergeCell ref="GQ69:GR69"/>
    <mergeCell ref="GU69:GV69"/>
    <mergeCell ref="GY69:GZ69"/>
    <mergeCell ref="EQ70:ER70"/>
    <mergeCell ref="FC70:FD70"/>
    <mergeCell ref="FG70:FH70"/>
    <mergeCell ref="FK70:FL70"/>
    <mergeCell ref="FO70:FP70"/>
    <mergeCell ref="FS70:FT70"/>
    <mergeCell ref="FW70:FX70"/>
    <mergeCell ref="GA70:GB70"/>
    <mergeCell ref="GE70:GF70"/>
    <mergeCell ref="GI70:GJ70"/>
    <mergeCell ref="GM70:GN70"/>
    <mergeCell ref="GQ70:GR70"/>
    <mergeCell ref="GU70:GV70"/>
    <mergeCell ref="GY70:GZ70"/>
    <mergeCell ref="HC69:HD69"/>
    <mergeCell ref="HG69:HH69"/>
    <mergeCell ref="HK69:HL69"/>
    <mergeCell ref="HO69:HP69"/>
    <mergeCell ref="HS69:HT69"/>
    <mergeCell ref="HW69:HX69"/>
    <mergeCell ref="IA69:IB69"/>
    <mergeCell ref="IE69:IF69"/>
    <mergeCell ref="II69:IJ69"/>
    <mergeCell ref="IM69:IN69"/>
    <mergeCell ref="IQ69:IR69"/>
    <mergeCell ref="IU69:IV69"/>
    <mergeCell ref="G70:H70"/>
    <mergeCell ref="K70:L70"/>
    <mergeCell ref="O70:P70"/>
    <mergeCell ref="S70:T70"/>
    <mergeCell ref="W70:X70"/>
    <mergeCell ref="AA70:AB70"/>
    <mergeCell ref="AE70:AF70"/>
    <mergeCell ref="AI70:AJ70"/>
    <mergeCell ref="AM70:AN70"/>
    <mergeCell ref="AQ70:AR70"/>
    <mergeCell ref="AU70:AV70"/>
    <mergeCell ref="AY70:AZ70"/>
    <mergeCell ref="BC70:BD70"/>
    <mergeCell ref="BG70:BH70"/>
    <mergeCell ref="BK70:BL70"/>
    <mergeCell ref="BO70:BP70"/>
    <mergeCell ref="BS70:BT70"/>
    <mergeCell ref="BW70:BX70"/>
    <mergeCell ref="CA70:CB70"/>
    <mergeCell ref="EY70:EZ70"/>
    <mergeCell ref="HC70:HD70"/>
    <mergeCell ref="HG70:HH70"/>
    <mergeCell ref="CE70:CF70"/>
    <mergeCell ref="CI70:CJ70"/>
    <mergeCell ref="CM70:CN70"/>
    <mergeCell ref="CQ70:CR70"/>
    <mergeCell ref="CU70:CV70"/>
    <mergeCell ref="CY70:CZ70"/>
    <mergeCell ref="DC70:DD70"/>
    <mergeCell ref="DG70:DH70"/>
    <mergeCell ref="DK70:DL70"/>
    <mergeCell ref="DO70:DP70"/>
    <mergeCell ref="DS70:DT70"/>
    <mergeCell ref="DW70:DX70"/>
    <mergeCell ref="EA70:EB70"/>
    <mergeCell ref="EE70:EF70"/>
    <mergeCell ref="EI70:EJ70"/>
    <mergeCell ref="EM70:EN70"/>
    <mergeCell ref="HK70:HL70"/>
    <mergeCell ref="HO70:HP70"/>
    <mergeCell ref="HS70:HT70"/>
    <mergeCell ref="HW70:HX70"/>
    <mergeCell ref="IA70:IB70"/>
    <mergeCell ref="IE70:IF70"/>
    <mergeCell ref="II70:IJ70"/>
    <mergeCell ref="IM70:IN70"/>
    <mergeCell ref="IQ70:IR70"/>
    <mergeCell ref="IU70:IV70"/>
    <mergeCell ref="G71:H71"/>
    <mergeCell ref="K71:L71"/>
    <mergeCell ref="O71:P71"/>
    <mergeCell ref="S71:T71"/>
    <mergeCell ref="W71:X71"/>
    <mergeCell ref="AA71:AB71"/>
    <mergeCell ref="AE71:AF71"/>
    <mergeCell ref="AI71:AJ71"/>
    <mergeCell ref="AM71:AN71"/>
    <mergeCell ref="AQ71:AR71"/>
    <mergeCell ref="AU71:AV71"/>
    <mergeCell ref="AY71:AZ71"/>
    <mergeCell ref="BC71:BD71"/>
    <mergeCell ref="BG71:BH71"/>
    <mergeCell ref="BK71:BL71"/>
    <mergeCell ref="BO71:BP71"/>
    <mergeCell ref="BS71:BT71"/>
    <mergeCell ref="BW71:BX71"/>
    <mergeCell ref="CA71:CB71"/>
    <mergeCell ref="CE71:CF71"/>
    <mergeCell ref="CI71:CJ71"/>
    <mergeCell ref="EU70:EV70"/>
    <mergeCell ref="CM71:CN71"/>
    <mergeCell ref="CQ71:CR71"/>
    <mergeCell ref="CU71:CV71"/>
    <mergeCell ref="CY71:CZ71"/>
    <mergeCell ref="DC71:DD71"/>
    <mergeCell ref="DG71:DH71"/>
    <mergeCell ref="DK71:DL71"/>
    <mergeCell ref="DO71:DP71"/>
    <mergeCell ref="DS71:DT71"/>
    <mergeCell ref="DW71:DX71"/>
    <mergeCell ref="EA71:EB71"/>
    <mergeCell ref="EE71:EF71"/>
    <mergeCell ref="EI71:EJ71"/>
    <mergeCell ref="EM71:EN71"/>
    <mergeCell ref="EQ71:ER71"/>
    <mergeCell ref="EU71:EV71"/>
    <mergeCell ref="EY71:EZ71"/>
    <mergeCell ref="FC71:FD71"/>
    <mergeCell ref="FG71:FH71"/>
    <mergeCell ref="FK71:FL71"/>
    <mergeCell ref="FO71:FP71"/>
    <mergeCell ref="FS71:FT71"/>
    <mergeCell ref="FW71:FX71"/>
    <mergeCell ref="GA71:GB71"/>
    <mergeCell ref="GE71:GF71"/>
    <mergeCell ref="GI71:GJ71"/>
    <mergeCell ref="GM71:GN71"/>
    <mergeCell ref="GQ71:GR71"/>
    <mergeCell ref="GU71:GV71"/>
    <mergeCell ref="GY71:GZ71"/>
    <mergeCell ref="HC71:HD71"/>
    <mergeCell ref="HG71:HH71"/>
    <mergeCell ref="HK71:HL71"/>
    <mergeCell ref="HO71:HP71"/>
    <mergeCell ref="FG72:FH72"/>
    <mergeCell ref="HS71:HT71"/>
    <mergeCell ref="HW71:HX71"/>
    <mergeCell ref="IA71:IB71"/>
    <mergeCell ref="IE71:IF71"/>
    <mergeCell ref="II71:IJ71"/>
    <mergeCell ref="IM71:IN71"/>
    <mergeCell ref="IQ71:IR71"/>
    <mergeCell ref="IU71:IV71"/>
    <mergeCell ref="G72:H72"/>
    <mergeCell ref="K72:L72"/>
    <mergeCell ref="O72:P72"/>
    <mergeCell ref="S72:T72"/>
    <mergeCell ref="W72:X72"/>
    <mergeCell ref="AA72:AB72"/>
    <mergeCell ref="AE72:AF72"/>
    <mergeCell ref="AI72:AJ72"/>
    <mergeCell ref="AM72:AN72"/>
    <mergeCell ref="AQ72:AR72"/>
    <mergeCell ref="AU72:AV72"/>
    <mergeCell ref="AY72:AZ72"/>
    <mergeCell ref="BC72:BD72"/>
    <mergeCell ref="BG72:BH72"/>
    <mergeCell ref="BK72:BL72"/>
    <mergeCell ref="BO72:BP72"/>
    <mergeCell ref="BS72:BT72"/>
    <mergeCell ref="BW72:BX72"/>
    <mergeCell ref="CA72:CB72"/>
    <mergeCell ref="CE72:CF72"/>
    <mergeCell ref="CI72:CJ72"/>
    <mergeCell ref="CM72:CN72"/>
    <mergeCell ref="CQ72:CR72"/>
    <mergeCell ref="FO72:FP72"/>
    <mergeCell ref="FS72:FT72"/>
    <mergeCell ref="FW72:FX72"/>
    <mergeCell ref="GA72:GB72"/>
    <mergeCell ref="GE72:GF72"/>
    <mergeCell ref="GI72:GJ72"/>
    <mergeCell ref="GM72:GN72"/>
    <mergeCell ref="GQ72:GR72"/>
    <mergeCell ref="GU72:GV72"/>
    <mergeCell ref="GY72:GZ72"/>
    <mergeCell ref="HC72:HD72"/>
    <mergeCell ref="HG72:HH72"/>
    <mergeCell ref="HK72:HL72"/>
    <mergeCell ref="HO72:HP72"/>
    <mergeCell ref="HS72:HT72"/>
    <mergeCell ref="HW72:HX72"/>
    <mergeCell ref="CU72:CV72"/>
    <mergeCell ref="CY72:CZ72"/>
    <mergeCell ref="DC72:DD72"/>
    <mergeCell ref="DG72:DH72"/>
    <mergeCell ref="DK72:DL72"/>
    <mergeCell ref="DO72:DP72"/>
    <mergeCell ref="DS72:DT72"/>
    <mergeCell ref="DW72:DX72"/>
    <mergeCell ref="EA72:EB72"/>
    <mergeCell ref="EE72:EF72"/>
    <mergeCell ref="EI72:EJ72"/>
    <mergeCell ref="EM72:EN72"/>
    <mergeCell ref="EQ72:ER72"/>
    <mergeCell ref="EU72:EV72"/>
    <mergeCell ref="EY72:EZ72"/>
    <mergeCell ref="FC72:FD72"/>
    <mergeCell ref="IA72:IB72"/>
    <mergeCell ref="IE72:IF72"/>
    <mergeCell ref="II72:IJ72"/>
    <mergeCell ref="IM72:IN72"/>
    <mergeCell ref="IQ72:IR72"/>
    <mergeCell ref="IU72:IV72"/>
    <mergeCell ref="G73:H73"/>
    <mergeCell ref="K73:L73"/>
    <mergeCell ref="O73:P73"/>
    <mergeCell ref="S73:T73"/>
    <mergeCell ref="W73:X73"/>
    <mergeCell ref="AA73:AB73"/>
    <mergeCell ref="AE73:AF73"/>
    <mergeCell ref="AI73:AJ73"/>
    <mergeCell ref="AM73:AN73"/>
    <mergeCell ref="AQ73:AR73"/>
    <mergeCell ref="AU73:AV73"/>
    <mergeCell ref="AY73:AZ73"/>
    <mergeCell ref="BC73:BD73"/>
    <mergeCell ref="BG73:BH73"/>
    <mergeCell ref="BK73:BL73"/>
    <mergeCell ref="BO73:BP73"/>
    <mergeCell ref="BS73:BT73"/>
    <mergeCell ref="BW73:BX73"/>
    <mergeCell ref="CA73:CB73"/>
    <mergeCell ref="CE73:CF73"/>
    <mergeCell ref="CI73:CJ73"/>
    <mergeCell ref="CM73:CN73"/>
    <mergeCell ref="CQ73:CR73"/>
    <mergeCell ref="CU73:CV73"/>
    <mergeCell ref="CY73:CZ73"/>
    <mergeCell ref="FK72:FL72"/>
    <mergeCell ref="DC73:DD73"/>
    <mergeCell ref="DG73:DH73"/>
    <mergeCell ref="DK73:DL73"/>
    <mergeCell ref="DO73:DP73"/>
    <mergeCell ref="DS73:DT73"/>
    <mergeCell ref="DW73:DX73"/>
    <mergeCell ref="EA73:EB73"/>
    <mergeCell ref="EE73:EF73"/>
    <mergeCell ref="EI73:EJ73"/>
    <mergeCell ref="EM73:EN73"/>
    <mergeCell ref="EQ73:ER73"/>
    <mergeCell ref="EU73:EV73"/>
    <mergeCell ref="EY73:EZ73"/>
    <mergeCell ref="FC73:FD73"/>
    <mergeCell ref="FG73:FH73"/>
    <mergeCell ref="FK73:FL73"/>
    <mergeCell ref="FO73:FP73"/>
    <mergeCell ref="FS73:FT73"/>
    <mergeCell ref="FW73:FX73"/>
    <mergeCell ref="GA73:GB73"/>
    <mergeCell ref="GE73:GF73"/>
    <mergeCell ref="GI73:GJ73"/>
    <mergeCell ref="GM73:GN73"/>
    <mergeCell ref="GQ73:GR73"/>
    <mergeCell ref="GU73:GV73"/>
    <mergeCell ref="GY73:GZ73"/>
    <mergeCell ref="HC73:HD73"/>
    <mergeCell ref="HG73:HH73"/>
    <mergeCell ref="HK73:HL73"/>
    <mergeCell ref="HO73:HP73"/>
    <mergeCell ref="HS73:HT73"/>
    <mergeCell ref="HW73:HX73"/>
    <mergeCell ref="IA73:IB73"/>
    <mergeCell ref="IE73:IF73"/>
    <mergeCell ref="FW74:FX74"/>
    <mergeCell ref="II73:IJ73"/>
    <mergeCell ref="IM73:IN73"/>
    <mergeCell ref="IQ73:IR73"/>
    <mergeCell ref="IU73:IV73"/>
    <mergeCell ref="G74:H74"/>
    <mergeCell ref="K74:L74"/>
    <mergeCell ref="O74:P74"/>
    <mergeCell ref="S74:T74"/>
    <mergeCell ref="W74:X74"/>
    <mergeCell ref="AA74:AB74"/>
    <mergeCell ref="AE74:AF74"/>
    <mergeCell ref="AI74:AJ74"/>
    <mergeCell ref="AM74:AN74"/>
    <mergeCell ref="AQ74:AR74"/>
    <mergeCell ref="AU74:AV74"/>
    <mergeCell ref="AY74:AZ74"/>
    <mergeCell ref="BC74:BD74"/>
    <mergeCell ref="BG74:BH74"/>
    <mergeCell ref="BK74:BL74"/>
    <mergeCell ref="BO74:BP74"/>
    <mergeCell ref="BS74:BT74"/>
    <mergeCell ref="BW74:BX74"/>
    <mergeCell ref="CA74:CB74"/>
    <mergeCell ref="CE74:CF74"/>
    <mergeCell ref="CI74:CJ74"/>
    <mergeCell ref="CM74:CN74"/>
    <mergeCell ref="CQ74:CR74"/>
    <mergeCell ref="CU74:CV74"/>
    <mergeCell ref="CY74:CZ74"/>
    <mergeCell ref="DC74:DD74"/>
    <mergeCell ref="DG74:DH74"/>
    <mergeCell ref="GE74:GF74"/>
    <mergeCell ref="GI74:GJ74"/>
    <mergeCell ref="GM74:GN74"/>
    <mergeCell ref="GQ74:GR74"/>
    <mergeCell ref="GU74:GV74"/>
    <mergeCell ref="GY74:GZ74"/>
    <mergeCell ref="HC74:HD74"/>
    <mergeCell ref="HG74:HH74"/>
    <mergeCell ref="HK74:HL74"/>
    <mergeCell ref="HO74:HP74"/>
    <mergeCell ref="HS74:HT74"/>
    <mergeCell ref="HW74:HX74"/>
    <mergeCell ref="IA74:IB74"/>
    <mergeCell ref="IE74:IF74"/>
    <mergeCell ref="II74:IJ74"/>
    <mergeCell ref="IM74:IN74"/>
    <mergeCell ref="DK74:DL74"/>
    <mergeCell ref="DO74:DP74"/>
    <mergeCell ref="DS74:DT74"/>
    <mergeCell ref="DW74:DX74"/>
    <mergeCell ref="EA74:EB74"/>
    <mergeCell ref="EE74:EF74"/>
    <mergeCell ref="EI74:EJ74"/>
    <mergeCell ref="EM74:EN74"/>
    <mergeCell ref="EQ74:ER74"/>
    <mergeCell ref="EU74:EV74"/>
    <mergeCell ref="EY74:EZ74"/>
    <mergeCell ref="FC74:FD74"/>
    <mergeCell ref="FG74:FH74"/>
    <mergeCell ref="FK74:FL74"/>
    <mergeCell ref="FO74:FP74"/>
    <mergeCell ref="FS74:FT74"/>
    <mergeCell ref="IQ74:IR74"/>
    <mergeCell ref="IU74:IV74"/>
    <mergeCell ref="G75:H75"/>
    <mergeCell ref="K75:L75"/>
    <mergeCell ref="O75:P75"/>
    <mergeCell ref="S75:T75"/>
    <mergeCell ref="W75:X75"/>
    <mergeCell ref="AA75:AB75"/>
    <mergeCell ref="AE75:AF75"/>
    <mergeCell ref="AI75:AJ75"/>
    <mergeCell ref="AM75:AN75"/>
    <mergeCell ref="AQ75:AR75"/>
    <mergeCell ref="AU75:AV75"/>
    <mergeCell ref="AY75:AZ75"/>
    <mergeCell ref="BC75:BD75"/>
    <mergeCell ref="BG75:BH75"/>
    <mergeCell ref="BK75:BL75"/>
    <mergeCell ref="BO75:BP75"/>
    <mergeCell ref="BS75:BT75"/>
    <mergeCell ref="BW75:BX75"/>
    <mergeCell ref="CA75:CB75"/>
    <mergeCell ref="CE75:CF75"/>
    <mergeCell ref="CI75:CJ75"/>
    <mergeCell ref="CM75:CN75"/>
    <mergeCell ref="CQ75:CR75"/>
    <mergeCell ref="CU75:CV75"/>
    <mergeCell ref="CY75:CZ75"/>
    <mergeCell ref="DC75:DD75"/>
    <mergeCell ref="DG75:DH75"/>
    <mergeCell ref="DK75:DL75"/>
    <mergeCell ref="DO75:DP75"/>
    <mergeCell ref="GA74:GB74"/>
    <mergeCell ref="DS75:DT75"/>
    <mergeCell ref="DW75:DX75"/>
    <mergeCell ref="EA75:EB75"/>
    <mergeCell ref="EE75:EF75"/>
    <mergeCell ref="EI75:EJ75"/>
    <mergeCell ref="EM75:EN75"/>
    <mergeCell ref="EQ75:ER75"/>
    <mergeCell ref="EU75:EV75"/>
    <mergeCell ref="EY75:EZ75"/>
    <mergeCell ref="FC75:FD75"/>
    <mergeCell ref="FG75:FH75"/>
    <mergeCell ref="FK75:FL75"/>
    <mergeCell ref="FO75:FP75"/>
    <mergeCell ref="FS75:FT75"/>
    <mergeCell ref="FW75:FX75"/>
    <mergeCell ref="GA75:GB75"/>
    <mergeCell ref="GE75:GF75"/>
    <mergeCell ref="GI75:GJ75"/>
    <mergeCell ref="GM75:GN75"/>
    <mergeCell ref="GQ75:GR75"/>
    <mergeCell ref="GU75:GV75"/>
    <mergeCell ref="GY75:GZ75"/>
    <mergeCell ref="HC75:HD75"/>
    <mergeCell ref="HG75:HH75"/>
    <mergeCell ref="HK75:HL75"/>
    <mergeCell ref="HO75:HP75"/>
    <mergeCell ref="HS75:HT75"/>
    <mergeCell ref="HW75:HX75"/>
    <mergeCell ref="IA75:IB75"/>
    <mergeCell ref="IE75:IF75"/>
    <mergeCell ref="II75:IJ75"/>
    <mergeCell ref="IM75:IN75"/>
    <mergeCell ref="IQ75:IR75"/>
    <mergeCell ref="IU75:IV75"/>
    <mergeCell ref="K78:L78"/>
    <mergeCell ref="O78:P78"/>
    <mergeCell ref="S78:T78"/>
    <mergeCell ref="W78:X78"/>
    <mergeCell ref="AA78:AB78"/>
    <mergeCell ref="AE78:AF78"/>
    <mergeCell ref="AI78:AJ78"/>
    <mergeCell ref="AM78:AN78"/>
    <mergeCell ref="AQ78:AR78"/>
    <mergeCell ref="AU78:AV78"/>
    <mergeCell ref="AY78:AZ78"/>
    <mergeCell ref="BC78:BD78"/>
    <mergeCell ref="BG78:BH78"/>
    <mergeCell ref="BK78:BL78"/>
    <mergeCell ref="BO78:BP78"/>
    <mergeCell ref="BS78:BT78"/>
    <mergeCell ref="BW78:BX78"/>
    <mergeCell ref="CA78:CB78"/>
    <mergeCell ref="CE78:CF78"/>
    <mergeCell ref="CI78:CJ78"/>
    <mergeCell ref="CM78:CN78"/>
    <mergeCell ref="CQ78:CR78"/>
    <mergeCell ref="CU78:CV78"/>
    <mergeCell ref="CY78:CZ78"/>
    <mergeCell ref="DC78:DD78"/>
    <mergeCell ref="DG78:DH78"/>
    <mergeCell ref="DK78:DL78"/>
    <mergeCell ref="DO78:DP78"/>
    <mergeCell ref="DS78:DT78"/>
    <mergeCell ref="DW78:DX78"/>
    <mergeCell ref="EA78:EB78"/>
    <mergeCell ref="EE78:EF78"/>
    <mergeCell ref="EI78:EJ78"/>
    <mergeCell ref="EM78:EN78"/>
    <mergeCell ref="EQ78:ER78"/>
    <mergeCell ref="EU78:EV78"/>
    <mergeCell ref="EY78:EZ78"/>
    <mergeCell ref="FC78:FD78"/>
    <mergeCell ref="FG78:FH78"/>
    <mergeCell ref="FK78:FL78"/>
    <mergeCell ref="FO78:FP78"/>
    <mergeCell ref="FS78:FT78"/>
    <mergeCell ref="FW78:FX78"/>
    <mergeCell ref="GA78:GB78"/>
    <mergeCell ref="GE78:GF78"/>
    <mergeCell ref="GI78:GJ78"/>
    <mergeCell ref="GM78:GN78"/>
    <mergeCell ref="GQ78:GR78"/>
    <mergeCell ref="GU78:GV78"/>
    <mergeCell ref="GY78:GZ78"/>
    <mergeCell ref="EQ79:ER79"/>
    <mergeCell ref="FC79:FD79"/>
    <mergeCell ref="FG79:FH79"/>
    <mergeCell ref="FK79:FL79"/>
    <mergeCell ref="FO79:FP79"/>
    <mergeCell ref="FS79:FT79"/>
    <mergeCell ref="FW79:FX79"/>
    <mergeCell ref="GA79:GB79"/>
    <mergeCell ref="GE79:GF79"/>
    <mergeCell ref="GI79:GJ79"/>
    <mergeCell ref="GM79:GN79"/>
    <mergeCell ref="GQ79:GR79"/>
    <mergeCell ref="GU79:GV79"/>
    <mergeCell ref="GY79:GZ79"/>
    <mergeCell ref="HC78:HD78"/>
    <mergeCell ref="HG78:HH78"/>
    <mergeCell ref="HK78:HL78"/>
    <mergeCell ref="HO78:HP78"/>
    <mergeCell ref="HS78:HT78"/>
    <mergeCell ref="HW78:HX78"/>
    <mergeCell ref="IA78:IB78"/>
    <mergeCell ref="IE78:IF78"/>
    <mergeCell ref="II78:IJ78"/>
    <mergeCell ref="IM78:IN78"/>
    <mergeCell ref="IQ78:IR78"/>
    <mergeCell ref="IU78:IV78"/>
    <mergeCell ref="G79:H79"/>
    <mergeCell ref="K79:L79"/>
    <mergeCell ref="O79:P79"/>
    <mergeCell ref="S79:T79"/>
    <mergeCell ref="W79:X79"/>
    <mergeCell ref="AA79:AB79"/>
    <mergeCell ref="AE79:AF79"/>
    <mergeCell ref="AI79:AJ79"/>
    <mergeCell ref="AM79:AN79"/>
    <mergeCell ref="AQ79:AR79"/>
    <mergeCell ref="AU79:AV79"/>
    <mergeCell ref="AY79:AZ79"/>
    <mergeCell ref="BC79:BD79"/>
    <mergeCell ref="BG79:BH79"/>
    <mergeCell ref="BK79:BL79"/>
    <mergeCell ref="BO79:BP79"/>
    <mergeCell ref="BS79:BT79"/>
    <mergeCell ref="BW79:BX79"/>
    <mergeCell ref="CA79:CB79"/>
    <mergeCell ref="EY79:EZ79"/>
    <mergeCell ref="HC79:HD79"/>
    <mergeCell ref="HG79:HH79"/>
    <mergeCell ref="CE79:CF79"/>
    <mergeCell ref="CI79:CJ79"/>
    <mergeCell ref="CM79:CN79"/>
    <mergeCell ref="CQ79:CR79"/>
    <mergeCell ref="CU79:CV79"/>
    <mergeCell ref="CY79:CZ79"/>
    <mergeCell ref="DC79:DD79"/>
    <mergeCell ref="DG79:DH79"/>
    <mergeCell ref="DK79:DL79"/>
    <mergeCell ref="DO79:DP79"/>
    <mergeCell ref="DS79:DT79"/>
    <mergeCell ref="DW79:DX79"/>
    <mergeCell ref="EA79:EB79"/>
    <mergeCell ref="EE79:EF79"/>
    <mergeCell ref="EI79:EJ79"/>
    <mergeCell ref="EM79:EN79"/>
    <mergeCell ref="HK79:HL79"/>
    <mergeCell ref="HO79:HP79"/>
    <mergeCell ref="HS79:HT79"/>
    <mergeCell ref="HW79:HX79"/>
    <mergeCell ref="IA79:IB79"/>
    <mergeCell ref="IE79:IF79"/>
    <mergeCell ref="II79:IJ79"/>
    <mergeCell ref="IM79:IN79"/>
    <mergeCell ref="IQ79:IR79"/>
    <mergeCell ref="IU79:IV79"/>
    <mergeCell ref="G80:H80"/>
    <mergeCell ref="K80:L80"/>
    <mergeCell ref="O80:P80"/>
    <mergeCell ref="S80:T80"/>
    <mergeCell ref="W80:X80"/>
    <mergeCell ref="AA80:AB80"/>
    <mergeCell ref="AE80:AF80"/>
    <mergeCell ref="AI80:AJ80"/>
    <mergeCell ref="AM80:AN80"/>
    <mergeCell ref="AQ80:AR80"/>
    <mergeCell ref="AU80:AV80"/>
    <mergeCell ref="AY80:AZ80"/>
    <mergeCell ref="BC80:BD80"/>
    <mergeCell ref="BG80:BH80"/>
    <mergeCell ref="BK80:BL80"/>
    <mergeCell ref="BO80:BP80"/>
    <mergeCell ref="BS80:BT80"/>
    <mergeCell ref="BW80:BX80"/>
    <mergeCell ref="CA80:CB80"/>
    <mergeCell ref="CE80:CF80"/>
    <mergeCell ref="CI80:CJ80"/>
    <mergeCell ref="EU79:EV79"/>
    <mergeCell ref="CM80:CN80"/>
    <mergeCell ref="CQ80:CR80"/>
    <mergeCell ref="CU80:CV80"/>
    <mergeCell ref="CY80:CZ80"/>
    <mergeCell ref="DC80:DD80"/>
    <mergeCell ref="DG80:DH80"/>
    <mergeCell ref="DK80:DL80"/>
    <mergeCell ref="DO80:DP80"/>
    <mergeCell ref="DS80:DT80"/>
    <mergeCell ref="DW80:DX80"/>
    <mergeCell ref="EA80:EB80"/>
    <mergeCell ref="EE80:EF80"/>
    <mergeCell ref="EI80:EJ80"/>
    <mergeCell ref="EM80:EN80"/>
    <mergeCell ref="EQ80:ER80"/>
    <mergeCell ref="EU80:EV80"/>
    <mergeCell ref="EY80:EZ80"/>
    <mergeCell ref="FC80:FD80"/>
    <mergeCell ref="FG80:FH80"/>
    <mergeCell ref="FK80:FL80"/>
    <mergeCell ref="FO80:FP80"/>
    <mergeCell ref="FS80:FT80"/>
    <mergeCell ref="FW80:FX80"/>
    <mergeCell ref="GA80:GB80"/>
    <mergeCell ref="GE80:GF80"/>
    <mergeCell ref="GI80:GJ80"/>
    <mergeCell ref="GM80:GN80"/>
    <mergeCell ref="GQ80:GR80"/>
    <mergeCell ref="GU80:GV80"/>
    <mergeCell ref="GY80:GZ80"/>
    <mergeCell ref="HC80:HD80"/>
    <mergeCell ref="HG80:HH80"/>
    <mergeCell ref="HK80:HL80"/>
    <mergeCell ref="HO80:HP80"/>
    <mergeCell ref="FG81:FH81"/>
    <mergeCell ref="HS80:HT80"/>
    <mergeCell ref="HW80:HX80"/>
    <mergeCell ref="IA80:IB80"/>
    <mergeCell ref="IE80:IF80"/>
    <mergeCell ref="II80:IJ80"/>
    <mergeCell ref="IM80:IN80"/>
    <mergeCell ref="IQ80:IR80"/>
    <mergeCell ref="IU80:IV80"/>
    <mergeCell ref="G81:H81"/>
    <mergeCell ref="K81:L81"/>
    <mergeCell ref="O81:P81"/>
    <mergeCell ref="S81:T81"/>
    <mergeCell ref="W81:X81"/>
    <mergeCell ref="AA81:AB81"/>
    <mergeCell ref="AE81:AF81"/>
    <mergeCell ref="AI81:AJ81"/>
    <mergeCell ref="AM81:AN81"/>
    <mergeCell ref="AQ81:AR81"/>
    <mergeCell ref="AU81:AV81"/>
    <mergeCell ref="AY81:AZ81"/>
    <mergeCell ref="BC81:BD81"/>
    <mergeCell ref="BG81:BH81"/>
    <mergeCell ref="BK81:BL81"/>
    <mergeCell ref="BO81:BP81"/>
    <mergeCell ref="BS81:BT81"/>
    <mergeCell ref="BW81:BX81"/>
    <mergeCell ref="CA81:CB81"/>
    <mergeCell ref="CE81:CF81"/>
    <mergeCell ref="CI81:CJ81"/>
    <mergeCell ref="CM81:CN81"/>
    <mergeCell ref="CQ81:CR81"/>
    <mergeCell ref="FO81:FP81"/>
    <mergeCell ref="FS81:FT81"/>
    <mergeCell ref="FW81:FX81"/>
    <mergeCell ref="GA81:GB81"/>
    <mergeCell ref="GE81:GF81"/>
    <mergeCell ref="GI81:GJ81"/>
    <mergeCell ref="GM81:GN81"/>
    <mergeCell ref="GQ81:GR81"/>
    <mergeCell ref="GU81:GV81"/>
    <mergeCell ref="GY81:GZ81"/>
    <mergeCell ref="HC81:HD81"/>
    <mergeCell ref="HG81:HH81"/>
    <mergeCell ref="HK81:HL81"/>
    <mergeCell ref="HO81:HP81"/>
    <mergeCell ref="HS81:HT81"/>
    <mergeCell ref="HW81:HX81"/>
    <mergeCell ref="CU81:CV81"/>
    <mergeCell ref="CY81:CZ81"/>
    <mergeCell ref="DC81:DD81"/>
    <mergeCell ref="DG81:DH81"/>
    <mergeCell ref="DK81:DL81"/>
    <mergeCell ref="DO81:DP81"/>
    <mergeCell ref="DS81:DT81"/>
    <mergeCell ref="DW81:DX81"/>
    <mergeCell ref="EA81:EB81"/>
    <mergeCell ref="EE81:EF81"/>
    <mergeCell ref="EI81:EJ81"/>
    <mergeCell ref="EM81:EN81"/>
    <mergeCell ref="EQ81:ER81"/>
    <mergeCell ref="EU81:EV81"/>
    <mergeCell ref="EY81:EZ81"/>
    <mergeCell ref="FC81:FD81"/>
    <mergeCell ref="IA81:IB81"/>
    <mergeCell ref="IE81:IF81"/>
    <mergeCell ref="II81:IJ81"/>
    <mergeCell ref="IM81:IN81"/>
    <mergeCell ref="IQ81:IR81"/>
    <mergeCell ref="IU81:IV81"/>
    <mergeCell ref="G82:H82"/>
    <mergeCell ref="K82:L82"/>
    <mergeCell ref="O82:P82"/>
    <mergeCell ref="S82:T82"/>
    <mergeCell ref="W82:X82"/>
    <mergeCell ref="AA82:AB82"/>
    <mergeCell ref="AE82:AF82"/>
    <mergeCell ref="AI82:AJ82"/>
    <mergeCell ref="AM82:AN82"/>
    <mergeCell ref="AQ82:AR82"/>
    <mergeCell ref="AU82:AV82"/>
    <mergeCell ref="AY82:AZ82"/>
    <mergeCell ref="BC82:BD82"/>
    <mergeCell ref="BG82:BH82"/>
    <mergeCell ref="BK82:BL82"/>
    <mergeCell ref="BO82:BP82"/>
    <mergeCell ref="BS82:BT82"/>
    <mergeCell ref="BW82:BX82"/>
    <mergeCell ref="CA82:CB82"/>
    <mergeCell ref="CE82:CF82"/>
    <mergeCell ref="CI82:CJ82"/>
    <mergeCell ref="CM82:CN82"/>
    <mergeCell ref="CQ82:CR82"/>
    <mergeCell ref="CU82:CV82"/>
    <mergeCell ref="CY82:CZ82"/>
    <mergeCell ref="FK81:FL81"/>
    <mergeCell ref="DC82:DD82"/>
    <mergeCell ref="DG82:DH82"/>
    <mergeCell ref="DK82:DL82"/>
    <mergeCell ref="DO82:DP82"/>
    <mergeCell ref="DS82:DT82"/>
    <mergeCell ref="DW82:DX82"/>
    <mergeCell ref="EA82:EB82"/>
    <mergeCell ref="EE82:EF82"/>
    <mergeCell ref="EI82:EJ82"/>
    <mergeCell ref="EM82:EN82"/>
    <mergeCell ref="EQ82:ER82"/>
    <mergeCell ref="EU82:EV82"/>
    <mergeCell ref="EY82:EZ82"/>
    <mergeCell ref="FC82:FD82"/>
    <mergeCell ref="FG82:FH82"/>
    <mergeCell ref="FK82:FL82"/>
    <mergeCell ref="FO82:FP82"/>
    <mergeCell ref="FS82:FT82"/>
    <mergeCell ref="FW82:FX82"/>
    <mergeCell ref="GA82:GB82"/>
    <mergeCell ref="GE82:GF82"/>
    <mergeCell ref="GI82:GJ82"/>
    <mergeCell ref="GM82:GN82"/>
    <mergeCell ref="GQ82:GR82"/>
    <mergeCell ref="GU82:GV82"/>
    <mergeCell ref="GY82:GZ82"/>
    <mergeCell ref="HC82:HD82"/>
    <mergeCell ref="HG82:HH82"/>
    <mergeCell ref="HK82:HL82"/>
    <mergeCell ref="HO82:HP82"/>
    <mergeCell ref="HS82:HT82"/>
    <mergeCell ref="HW82:HX82"/>
    <mergeCell ref="IA82:IB82"/>
    <mergeCell ref="IE82:IF82"/>
    <mergeCell ref="FW83:FX83"/>
    <mergeCell ref="II82:IJ82"/>
    <mergeCell ref="IM82:IN82"/>
    <mergeCell ref="IQ82:IR82"/>
    <mergeCell ref="IU82:IV82"/>
    <mergeCell ref="G83:H83"/>
    <mergeCell ref="K83:L83"/>
    <mergeCell ref="O83:P83"/>
    <mergeCell ref="S83:T83"/>
    <mergeCell ref="W83:X83"/>
    <mergeCell ref="AA83:AB83"/>
    <mergeCell ref="AE83:AF83"/>
    <mergeCell ref="AI83:AJ83"/>
    <mergeCell ref="AM83:AN83"/>
    <mergeCell ref="AQ83:AR83"/>
    <mergeCell ref="AU83:AV83"/>
    <mergeCell ref="AY83:AZ83"/>
    <mergeCell ref="BC83:BD83"/>
    <mergeCell ref="BG83:BH83"/>
    <mergeCell ref="BK83:BL83"/>
    <mergeCell ref="BO83:BP83"/>
    <mergeCell ref="BS83:BT83"/>
    <mergeCell ref="BW83:BX83"/>
    <mergeCell ref="CA83:CB83"/>
    <mergeCell ref="CE83:CF83"/>
    <mergeCell ref="CI83:CJ83"/>
    <mergeCell ref="CM83:CN83"/>
    <mergeCell ref="CQ83:CR83"/>
    <mergeCell ref="CU83:CV83"/>
    <mergeCell ref="CY83:CZ83"/>
    <mergeCell ref="DC83:DD83"/>
    <mergeCell ref="DG83:DH83"/>
    <mergeCell ref="GE83:GF83"/>
    <mergeCell ref="GI83:GJ83"/>
    <mergeCell ref="GM83:GN83"/>
    <mergeCell ref="GQ83:GR83"/>
    <mergeCell ref="GU83:GV83"/>
    <mergeCell ref="GY83:GZ83"/>
    <mergeCell ref="HC83:HD83"/>
    <mergeCell ref="HG83:HH83"/>
    <mergeCell ref="HK83:HL83"/>
    <mergeCell ref="HO83:HP83"/>
    <mergeCell ref="HS83:HT83"/>
    <mergeCell ref="HW83:HX83"/>
    <mergeCell ref="IA83:IB83"/>
    <mergeCell ref="IE83:IF83"/>
    <mergeCell ref="II83:IJ83"/>
    <mergeCell ref="IM83:IN83"/>
    <mergeCell ref="DK83:DL83"/>
    <mergeCell ref="DO83:DP83"/>
    <mergeCell ref="DS83:DT83"/>
    <mergeCell ref="DW83:DX83"/>
    <mergeCell ref="EA83:EB83"/>
    <mergeCell ref="EE83:EF83"/>
    <mergeCell ref="EI83:EJ83"/>
    <mergeCell ref="EM83:EN83"/>
    <mergeCell ref="EQ83:ER83"/>
    <mergeCell ref="EU83:EV83"/>
    <mergeCell ref="EY83:EZ83"/>
    <mergeCell ref="FC83:FD83"/>
    <mergeCell ref="FG83:FH83"/>
    <mergeCell ref="FK83:FL83"/>
    <mergeCell ref="FO83:FP83"/>
    <mergeCell ref="FS83:FT83"/>
    <mergeCell ref="IQ83:IR83"/>
    <mergeCell ref="IU83:IV83"/>
    <mergeCell ref="G84:H84"/>
    <mergeCell ref="K84:L84"/>
    <mergeCell ref="O84:P84"/>
    <mergeCell ref="S84:T84"/>
    <mergeCell ref="W84:X84"/>
    <mergeCell ref="AA84:AB84"/>
    <mergeCell ref="AE84:AF84"/>
    <mergeCell ref="AI84:AJ84"/>
    <mergeCell ref="AM84:AN84"/>
    <mergeCell ref="AQ84:AR84"/>
    <mergeCell ref="AU84:AV84"/>
    <mergeCell ref="AY84:AZ84"/>
    <mergeCell ref="BC84:BD84"/>
    <mergeCell ref="BG84:BH84"/>
    <mergeCell ref="BK84:BL84"/>
    <mergeCell ref="BO84:BP84"/>
    <mergeCell ref="BS84:BT84"/>
    <mergeCell ref="BW84:BX84"/>
    <mergeCell ref="CA84:CB84"/>
    <mergeCell ref="CE84:CF84"/>
    <mergeCell ref="CI84:CJ84"/>
    <mergeCell ref="CM84:CN84"/>
    <mergeCell ref="CQ84:CR84"/>
    <mergeCell ref="CU84:CV84"/>
    <mergeCell ref="CY84:CZ84"/>
    <mergeCell ref="DC84:DD84"/>
    <mergeCell ref="DG84:DH84"/>
    <mergeCell ref="DK84:DL84"/>
    <mergeCell ref="DO84:DP84"/>
    <mergeCell ref="GA83:GB83"/>
    <mergeCell ref="DS84:DT84"/>
    <mergeCell ref="DW84:DX84"/>
    <mergeCell ref="EA84:EB84"/>
    <mergeCell ref="EE84:EF84"/>
    <mergeCell ref="EI84:EJ84"/>
    <mergeCell ref="EM84:EN84"/>
    <mergeCell ref="EQ84:ER84"/>
    <mergeCell ref="EU84:EV84"/>
    <mergeCell ref="EY84:EZ84"/>
    <mergeCell ref="FC84:FD84"/>
    <mergeCell ref="FG84:FH84"/>
    <mergeCell ref="FK84:FL84"/>
    <mergeCell ref="FO84:FP84"/>
    <mergeCell ref="FS84:FT84"/>
    <mergeCell ref="FW84:FX84"/>
    <mergeCell ref="GA84:GB84"/>
    <mergeCell ref="GE84:GF84"/>
    <mergeCell ref="GI84:GJ84"/>
    <mergeCell ref="GM84:GN84"/>
    <mergeCell ref="GQ84:GR84"/>
    <mergeCell ref="GU84:GV84"/>
    <mergeCell ref="GY84:GZ84"/>
    <mergeCell ref="HC84:HD84"/>
    <mergeCell ref="HG84:HH84"/>
    <mergeCell ref="HK84:HL84"/>
    <mergeCell ref="HO84:HP84"/>
    <mergeCell ref="HS84:HT84"/>
    <mergeCell ref="HW84:HX84"/>
    <mergeCell ref="IA84:IB84"/>
    <mergeCell ref="IE84:IF84"/>
    <mergeCell ref="II84:IJ84"/>
    <mergeCell ref="IM84:IN84"/>
    <mergeCell ref="IQ84:IR84"/>
    <mergeCell ref="IU84:IV84"/>
    <mergeCell ref="K85:L85"/>
    <mergeCell ref="O85:P85"/>
    <mergeCell ref="S85:T85"/>
    <mergeCell ref="W85:X85"/>
    <mergeCell ref="AA85:AB85"/>
    <mergeCell ref="AE85:AF85"/>
    <mergeCell ref="AI85:AJ85"/>
    <mergeCell ref="AM85:AN85"/>
    <mergeCell ref="AQ85:AR85"/>
    <mergeCell ref="AU85:AV85"/>
    <mergeCell ref="AY85:AZ85"/>
    <mergeCell ref="BC85:BD85"/>
    <mergeCell ref="BG85:BH85"/>
    <mergeCell ref="BK85:BL85"/>
    <mergeCell ref="BO85:BP85"/>
    <mergeCell ref="BS85:BT85"/>
    <mergeCell ref="FG85:FH85"/>
    <mergeCell ref="FK85:FL85"/>
    <mergeCell ref="FO85:FP85"/>
    <mergeCell ref="FS85:FT85"/>
    <mergeCell ref="FW85:FX85"/>
    <mergeCell ref="GA85:GB85"/>
    <mergeCell ref="GE85:GF85"/>
    <mergeCell ref="GI85:GJ85"/>
    <mergeCell ref="GM85:GN85"/>
    <mergeCell ref="GQ85:GR85"/>
    <mergeCell ref="GU85:GV85"/>
    <mergeCell ref="GY85:GZ85"/>
    <mergeCell ref="BW85:BX85"/>
    <mergeCell ref="CA85:CB85"/>
    <mergeCell ref="CE85:CF85"/>
    <mergeCell ref="CI85:CJ85"/>
    <mergeCell ref="CM85:CN85"/>
    <mergeCell ref="CQ85:CR85"/>
    <mergeCell ref="CU85:CV85"/>
    <mergeCell ref="CY85:CZ85"/>
    <mergeCell ref="DC85:DD85"/>
    <mergeCell ref="DG85:DH85"/>
    <mergeCell ref="DK85:DL85"/>
    <mergeCell ref="DO85:DP85"/>
    <mergeCell ref="DS85:DT85"/>
    <mergeCell ref="DW85:DX85"/>
    <mergeCell ref="EA85:EB85"/>
    <mergeCell ref="EE85:EF85"/>
    <mergeCell ref="EI85:EJ85"/>
    <mergeCell ref="HC85:HD85"/>
    <mergeCell ref="HG85:HH85"/>
    <mergeCell ref="HK85:HL85"/>
    <mergeCell ref="HO85:HP85"/>
    <mergeCell ref="HS85:HT85"/>
    <mergeCell ref="HW85:HX85"/>
    <mergeCell ref="IA85:IB85"/>
    <mergeCell ref="IE85:IF85"/>
    <mergeCell ref="II85:IJ85"/>
    <mergeCell ref="IM85:IN85"/>
    <mergeCell ref="IQ85:IR85"/>
    <mergeCell ref="IU85:IV85"/>
    <mergeCell ref="G86:H86"/>
    <mergeCell ref="K86:L86"/>
    <mergeCell ref="O86:P86"/>
    <mergeCell ref="S86:T86"/>
    <mergeCell ref="W86:X86"/>
    <mergeCell ref="AA86:AB86"/>
    <mergeCell ref="AE86:AF86"/>
    <mergeCell ref="AI86:AJ86"/>
    <mergeCell ref="AM86:AN86"/>
    <mergeCell ref="AQ86:AR86"/>
    <mergeCell ref="AU86:AV86"/>
    <mergeCell ref="AY86:AZ86"/>
    <mergeCell ref="BC86:BD86"/>
    <mergeCell ref="BG86:BH86"/>
    <mergeCell ref="BK86:BL86"/>
    <mergeCell ref="BO86:BP86"/>
    <mergeCell ref="BS86:BT86"/>
    <mergeCell ref="BW86:BX86"/>
    <mergeCell ref="CA86:CB86"/>
    <mergeCell ref="EM85:EN85"/>
    <mergeCell ref="FS86:FT86"/>
    <mergeCell ref="FW86:FX86"/>
    <mergeCell ref="GA86:GB86"/>
    <mergeCell ref="GE86:GF86"/>
    <mergeCell ref="GI86:GJ86"/>
    <mergeCell ref="GM86:GN86"/>
    <mergeCell ref="GQ86:GR86"/>
    <mergeCell ref="GU86:GV86"/>
    <mergeCell ref="GY86:GZ86"/>
    <mergeCell ref="HC86:HD86"/>
    <mergeCell ref="HG86:HH86"/>
    <mergeCell ref="CE86:CF86"/>
    <mergeCell ref="CI86:CJ86"/>
    <mergeCell ref="CM86:CN86"/>
    <mergeCell ref="CQ86:CR86"/>
    <mergeCell ref="CU86:CV86"/>
    <mergeCell ref="CY86:CZ86"/>
    <mergeCell ref="DC86:DD86"/>
    <mergeCell ref="DG86:DH86"/>
    <mergeCell ref="DK86:DL86"/>
    <mergeCell ref="DO86:DP86"/>
    <mergeCell ref="DS86:DT86"/>
    <mergeCell ref="DW86:DX86"/>
    <mergeCell ref="EA86:EB86"/>
    <mergeCell ref="EE86:EF86"/>
    <mergeCell ref="EI86:EJ86"/>
    <mergeCell ref="EM86:EN86"/>
    <mergeCell ref="EQ86:ER86"/>
    <mergeCell ref="HK86:HL86"/>
    <mergeCell ref="HO86:HP86"/>
    <mergeCell ref="HS86:HT86"/>
    <mergeCell ref="HW86:HX86"/>
    <mergeCell ref="IA86:IB86"/>
    <mergeCell ref="IE86:IF86"/>
    <mergeCell ref="II86:IJ86"/>
    <mergeCell ref="IM86:IN86"/>
    <mergeCell ref="IQ86:IR86"/>
    <mergeCell ref="IU86:IV86"/>
    <mergeCell ref="G87:H87"/>
    <mergeCell ref="K87:L87"/>
    <mergeCell ref="O87:P87"/>
    <mergeCell ref="S87:T87"/>
    <mergeCell ref="W87:X87"/>
    <mergeCell ref="AA87:AB87"/>
    <mergeCell ref="AE87:AF87"/>
    <mergeCell ref="AI87:AJ87"/>
    <mergeCell ref="AM87:AN87"/>
    <mergeCell ref="AQ87:AR87"/>
    <mergeCell ref="AU87:AV87"/>
    <mergeCell ref="AY87:AZ87"/>
    <mergeCell ref="BC87:BD87"/>
    <mergeCell ref="BG87:BH87"/>
    <mergeCell ref="BK87:BL87"/>
    <mergeCell ref="BO87:BP87"/>
    <mergeCell ref="BS87:BT87"/>
    <mergeCell ref="BW87:BX87"/>
    <mergeCell ref="CA87:CB87"/>
    <mergeCell ref="CE87:CF87"/>
    <mergeCell ref="CI87:CJ87"/>
    <mergeCell ref="EU86:EV86"/>
    <mergeCell ref="CQ88:CR88"/>
    <mergeCell ref="FC87:FD87"/>
    <mergeCell ref="FS87:FT87"/>
    <mergeCell ref="FW87:FX87"/>
    <mergeCell ref="GA87:GB87"/>
    <mergeCell ref="GE87:GF87"/>
    <mergeCell ref="GI87:GJ87"/>
    <mergeCell ref="GM87:GN87"/>
    <mergeCell ref="GQ87:GR87"/>
    <mergeCell ref="GU87:GV87"/>
    <mergeCell ref="GY87:GZ87"/>
    <mergeCell ref="HC87:HD87"/>
    <mergeCell ref="HG87:HH87"/>
    <mergeCell ref="HK87:HL87"/>
    <mergeCell ref="HO87:HP87"/>
    <mergeCell ref="CM87:CN87"/>
    <mergeCell ref="CQ87:CR87"/>
    <mergeCell ref="CU87:CV87"/>
    <mergeCell ref="CY87:CZ87"/>
    <mergeCell ref="DC87:DD87"/>
    <mergeCell ref="DG87:DH87"/>
    <mergeCell ref="DK87:DL87"/>
    <mergeCell ref="DO87:DP87"/>
    <mergeCell ref="DS87:DT87"/>
    <mergeCell ref="DW87:DX87"/>
    <mergeCell ref="EA87:EB87"/>
    <mergeCell ref="EE87:EF87"/>
    <mergeCell ref="EI87:EJ87"/>
    <mergeCell ref="EM87:EN87"/>
    <mergeCell ref="EQ87:ER87"/>
    <mergeCell ref="EU87:EV87"/>
    <mergeCell ref="EY87:EZ87"/>
    <mergeCell ref="FG88:FH88"/>
    <mergeCell ref="FS88:FT88"/>
    <mergeCell ref="HS87:HT87"/>
    <mergeCell ref="HW87:HX87"/>
    <mergeCell ref="IA87:IB87"/>
    <mergeCell ref="IE87:IF87"/>
    <mergeCell ref="II87:IJ87"/>
    <mergeCell ref="IM87:IN87"/>
    <mergeCell ref="IQ87:IR87"/>
    <mergeCell ref="IU87:IV87"/>
    <mergeCell ref="G88:H88"/>
    <mergeCell ref="K88:L88"/>
    <mergeCell ref="O88:P88"/>
    <mergeCell ref="S88:T88"/>
    <mergeCell ref="W88:X88"/>
    <mergeCell ref="AA88:AB88"/>
    <mergeCell ref="AE88:AF88"/>
    <mergeCell ref="AI88:AJ88"/>
    <mergeCell ref="AM88:AN88"/>
    <mergeCell ref="AQ88:AR88"/>
    <mergeCell ref="AU88:AV88"/>
    <mergeCell ref="AY88:AZ88"/>
    <mergeCell ref="BC88:BD88"/>
    <mergeCell ref="BG88:BH88"/>
    <mergeCell ref="BK88:BL88"/>
    <mergeCell ref="BO88:BP88"/>
    <mergeCell ref="BS88:BT88"/>
    <mergeCell ref="BW88:BX88"/>
    <mergeCell ref="CA88:CB88"/>
    <mergeCell ref="CE88:CF88"/>
    <mergeCell ref="CI88:CJ88"/>
    <mergeCell ref="CM88:CN88"/>
    <mergeCell ref="GE88:GF88"/>
    <mergeCell ref="GI88:GJ88"/>
    <mergeCell ref="GM88:GN88"/>
    <mergeCell ref="GQ88:GR88"/>
    <mergeCell ref="GU88:GV88"/>
    <mergeCell ref="GY88:GZ88"/>
    <mergeCell ref="HC88:HD88"/>
    <mergeCell ref="HG88:HH88"/>
    <mergeCell ref="HK88:HL88"/>
    <mergeCell ref="IM88:IN88"/>
    <mergeCell ref="IQ88:IR88"/>
    <mergeCell ref="IU88:IV88"/>
    <mergeCell ref="HO88:HP88"/>
    <mergeCell ref="HS88:HT88"/>
    <mergeCell ref="HW88:HX88"/>
    <mergeCell ref="IA88:IB88"/>
    <mergeCell ref="IE88:IF88"/>
    <mergeCell ref="II88:IJ88"/>
    <mergeCell ref="FK88:FL88"/>
    <mergeCell ref="FO88:FP88"/>
    <mergeCell ref="FG87:FH87"/>
    <mergeCell ref="FK87:FL87"/>
    <mergeCell ref="FO87:FP87"/>
    <mergeCell ref="EY86:EZ86"/>
    <mergeCell ref="FC86:FD86"/>
    <mergeCell ref="FG86:FH86"/>
    <mergeCell ref="FK86:FL86"/>
    <mergeCell ref="FO86:FP86"/>
    <mergeCell ref="EQ85:ER85"/>
    <mergeCell ref="EU85:EV85"/>
    <mergeCell ref="EY85:EZ85"/>
    <mergeCell ref="FC85:FD85"/>
    <mergeCell ref="FW88:FX88"/>
    <mergeCell ref="GA88:GB88"/>
    <mergeCell ref="CU88:CV88"/>
    <mergeCell ref="CY88:CZ88"/>
    <mergeCell ref="DC88:DD88"/>
    <mergeCell ref="DG88:DH88"/>
    <mergeCell ref="DK88:DL88"/>
    <mergeCell ref="DO88:DP88"/>
    <mergeCell ref="DS88:DT88"/>
    <mergeCell ref="DW88:DX88"/>
    <mergeCell ref="EA88:EB88"/>
    <mergeCell ref="EE88:EF88"/>
    <mergeCell ref="EI88:EJ88"/>
    <mergeCell ref="EM88:EN88"/>
    <mergeCell ref="EQ88:ER88"/>
    <mergeCell ref="EU88:EV88"/>
    <mergeCell ref="EY88:EZ88"/>
    <mergeCell ref="FC88:FD88"/>
  </mergeCells>
  <conditionalFormatting sqref="E19:E29 D9:D18">
    <cfRule type="cellIs" dxfId="38" priority="38" operator="equal">
      <formula>"Please enter required information"</formula>
    </cfRule>
  </conditionalFormatting>
  <conditionalFormatting sqref="E22">
    <cfRule type="cellIs" dxfId="37" priority="37" operator="equal">
      <formula>"Select from drop-down list or enter another numerical value"</formula>
    </cfRule>
  </conditionalFormatting>
  <conditionalFormatting sqref="E23">
    <cfRule type="cellIs" dxfId="36" priority="36" operator="equal">
      <formula>"Select from drop-down list or enter another numerical value"</formula>
    </cfRule>
  </conditionalFormatting>
  <conditionalFormatting sqref="D12:D14">
    <cfRule type="cellIs" dxfId="35" priority="35" operator="equal">
      <formula>"Input VSpsl &amp; conversion factor or directly input CODpsl below"</formula>
    </cfRule>
  </conditionalFormatting>
  <conditionalFormatting sqref="D13 D15">
    <cfRule type="cellIs" dxfId="34" priority="31" operator="equal">
      <formula>"Input VSwasl &amp; conversion factor or directly input CODwasl below"</formula>
    </cfRule>
    <cfRule type="cellIs" dxfId="33" priority="34" operator="equal">
      <formula>"Input VSwasl &amp; conversion factor or directly input CODsl below"</formula>
    </cfRule>
  </conditionalFormatting>
  <conditionalFormatting sqref="D16">
    <cfRule type="cellIs" dxfId="32" priority="33" operator="equal">
      <formula>"Input CODpsl directly, or input VSpsl &amp; conversion factor (both above)"</formula>
    </cfRule>
  </conditionalFormatting>
  <conditionalFormatting sqref="D17">
    <cfRule type="cellIs" dxfId="31" priority="32" operator="equal">
      <formula>"Input CODwasl directly, or input VSwasl &amp; conversion factor (both above)"</formula>
    </cfRule>
  </conditionalFormatting>
  <conditionalFormatting sqref="D24:D26">
    <cfRule type="cellIs" dxfId="30" priority="30" operator="equal">
      <formula>"Please enter required information"</formula>
    </cfRule>
  </conditionalFormatting>
  <conditionalFormatting sqref="D19:D21">
    <cfRule type="cellIs" dxfId="29" priority="29" operator="equal">
      <formula>"Please enter required information"</formula>
    </cfRule>
  </conditionalFormatting>
  <conditionalFormatting sqref="D5">
    <cfRule type="cellIs" dxfId="28" priority="1" operator="equal">
      <formula>"Enter reporting period year ending( e.g. for 2016/17 enter 2017)"</formula>
    </cfRule>
    <cfRule type="cellIs" dxfId="27" priority="5" operator="equal">
      <formula>"Enter reporting period year ending( e.g. for 2015/16 enter 2016)"</formula>
    </cfRule>
    <cfRule type="cellIs" dxfId="26" priority="7" operator="equal">
      <formula>"Enter reporting period year ending( e.g. for 2015/16 enter 2016"</formula>
    </cfRule>
    <cfRule type="cellIs" dxfId="25" priority="28" operator="equal">
      <formula>"This calculator is not suitable for earlier reporting periods"</formula>
    </cfRule>
  </conditionalFormatting>
  <conditionalFormatting sqref="D22:D23">
    <cfRule type="cellIs" dxfId="24" priority="23" operator="equal">
      <formula>"Select from drop-down list or enter another numerical value"</formula>
    </cfRule>
  </conditionalFormatting>
  <conditionalFormatting sqref="D6">
    <cfRule type="cellIs" dxfId="23" priority="8" operator="equal">
      <formula>"Please select reporting method"</formula>
    </cfRule>
  </conditionalFormatting>
  <conditionalFormatting sqref="D12">
    <cfRule type="cellIs" dxfId="22" priority="3" operator="equal">
      <formula>"Please enter required information unless directly entering CODpsl"</formula>
    </cfRule>
  </conditionalFormatting>
  <conditionalFormatting sqref="D13">
    <cfRule type="cellIs" dxfId="21" priority="2" operator="equal">
      <formula>"Please enter required information unless directly entering CODpsl"</formula>
    </cfRule>
  </conditionalFormatting>
  <dataValidations count="11">
    <dataValidation type="decimal" operator="greaterThanOrEqual" allowBlank="1" showInputMessage="1" showErrorMessage="1" error="Input must be a positive numerical value" sqref="C24:C26 C19 C9 IW73:IW74 C16:C17 I83:I85 M83:M85 Q83:Q85 U83:U85 Y83:Y85 AC83:AC85 AG83:AG85 AK83:AK85 AO83:AO85 AS83:AS85 AW83:AW85 BA83:BA85 BE83:BE85 BI83:BI85 BM83:BM85 BQ83:BQ85 BU83:BU85 BY83:BY85 CC83:CC85 CG83:CG85 CK83:CK85 CO83:CO85 CS83:CS85 CW83:CW85 DA83:DA85 DE83:DE85 DI83:DI85 DM83:DM85 DQ83:DQ85 DU83:DU85 DY83:DY85 EC83:EC85 EG83:EG85 EK83:EK85 EO83:EO85 ES83:ES85 EW83:EW85 FA83:FA85 FE83:FE85 FI83:FI85 FM83:FM85 FQ83:FQ85 FU83:FU85 FY83:FY85 GC83:GC85 GG83:GG85 GK83:GK85 GO83:GO85 GS83:GS85 GW83:GW85 HA83:HA85 HE83:HE85 HI83:HI85 HM83:HM85 HQ83:HQ85 HU83:HU85 HY83:HY85 IC83:IC85 IG83:IG85 IK83:IK85 IO83:IO85 IS83:IS85 IW83:IW85 I78 M78 Q78 U78 Y78 AC78 AG78 AK78 AO78 AS78 AW78 BA78 BE78 BI78 BM78 BQ78 BU78 BY78 CC78 CG78 CK78 CO78 CS78 CW78 DA78 DE78 DI78 DM78 DQ78 DU78 DY78 EC78 EG78 EK78 EO78 ES78 EW78 FA78 FE78 FI78 FM78 FQ78 FU78 FY78 GC78 GG78 GK78 GO78 GS78 GW78 HA78 HE78 HI78 HM78 HQ78 HU78 HY78 IC78 IG78 IK78 IO78 IS78 IW78 I66 M66 Q66 U66 Y66 AC66 AG66 AK66 AO66 AS66 AW66 BA66 BE66 BI66 BM66 BQ66 BU66 BY66 CC66 CG66 CK66 CO66 CS66 CW66 DA66 DE66 DI66 DM66 DQ66 DU66 DY66 EC66 EG66 EK66 EO66 ES66 EW66 FA66 FE66 FI66 FM66 FQ66 FU66 FY66 GC66 GG66 GK66 GO66 GS66 GW66 HA66 HE66 HI66 HM66 HQ66 HU66 HY66 IC66 IG66 IK66 IO66 IS66 IW66 I68:I70 M68:M70 Q68:Q70 U68:U70 Y68:Y70 AC68:AC70 AG68:AG70 AK68:AK70 AO68:AO70 AS68:AS70 AW68:AW70 BA68:BA70 BE68:BE70 BI68:BI70 BM68:BM70 BQ68:BQ70 BU68:BU70 BY68:BY70 CC68:CC70 CG68:CG70 CK68:CK70 CO68:CO70 CS68:CS70 CW68:CW70 DA68:DA70 DE68:DE70 DI68:DI70 DM68:DM70 DQ68:DQ70 DU68:DU70 DY68:DY70 EC68:EC70 EG68:EG70 EK68:EK70 EO68:EO70 ES68:ES70 EW68:EW70 FA68:FA70 FE68:FE70 FI68:FI70 FM68:FM70 FQ68:FQ70 FU68:FU70 FY68:FY70 GC68:GC70 GG68:GG70 GK68:GK70 GO68:GO70 GS68:GS70 GW68:GW70 HA68:HA70 HE68:HE70 HI68:HI70 HM68:HM70 HQ68:HQ70 HU68:HU70 HY68:HY70 IC68:IC70 IG68:IG70 IK68:IK70 IO68:IO70 IS68:IS70 IW68:IW70 I73:I74 M73:M74 Q73:Q74 U73:U74 Y73:Y74 AC73:AC74 AG73:AG74 AK73:AK74 AO73:AO74 AS73:AS74 AW73:AW74 BA73:BA74 BE73:BE74 BI73:BI74 BM73:BM74 BQ73:BQ74 BU73:BU74 BY73:BY74 CC73:CC74 CG73:CG74 CK73:CK74 CO73:CO74 CS73:CS74 CW73:CW74 DA73:DA74 DE73:DE74 DI73:DI74 DM73:DM74 DQ73:DQ74 DU73:DU74 DY73:DY74 EC73:EC74 EG73:EG74 EK73:EK74 EO73:EO74 ES73:ES74 EW73:EW74 FA73:FA74 FE73:FE74 FI73:FI74 FM73:FM74 FQ73:FQ74 FU73:FU74 FY73:FY74 GC73:GC74 GG73:GG74 GK73:GK74 GO73:GO74 GS73:GS74 GW73:GW74 HA73:HA74 HE73:HE74 HI73:HI74 HM73:HM74 HQ73:HQ74 HU73:HU74 HY73:HY74 IC73:IC74 IG73:IG74 IK73:IK74 IO73:IO74 IS73:IS74 C12:C13" xr:uid="{00000000-0002-0000-0200-000000000000}">
      <formula1>0</formula1>
    </dataValidation>
    <dataValidation type="list" allowBlank="1" showInputMessage="1" error="Select from dropdown list" sqref="C22:C23 I81:I82 M81:M82 Q81:Q82 U81:U82 Y81:Y82 AC81:AC82 AG81:AG82 AK81:AK82 AO81:AO82 AS81:AS82 AW81:AW82 BA81:BA82 BE81:BE82 BI81:BI82 BM81:BM82 BQ81:BQ82 BU81:BU82 BY81:BY82 CC81:CC82 CG81:CG82 CK81:CK82 CO81:CO82 CS81:CS82 CW81:CW82 DA81:DA82 DE81:DE82 DI81:DI82 DM81:DM82 DQ81:DQ82 DU81:DU82 DY81:DY82 EC81:EC82 EG81:EG82 EK81:EK82 EO81:EO82 ES81:ES82 EW81:EW82 FA81:FA82 FE81:FE82 FI81:FI82 FM81:FM82 FQ81:FQ82 FU81:FU82 FY81:FY82 GC81:GC82 GG81:GG82 GK81:GK82 GO81:GO82 GS81:GS82 GW81:GW82 HA81:HA82 HE81:HE82 HI81:HI82 HM81:HM82 HQ81:HQ82 HU81:HU82 HY81:HY82 IC81:IC82 IG81:IG82 IK81:IK82 IO81:IO82 IS81:IS82 IW81:IW82" xr:uid="{00000000-0002-0000-0200-000001000000}">
      <formula1>IPCC_default_treatment_types</formula1>
    </dataValidation>
    <dataValidation allowBlank="1" showInputMessage="1" showErrorMessage="1" error="Input must be a positive numerical value" sqref="C20:C21 I79:I80 M79:M80 Q79:Q80 U79:U80 Y79:Y80 AC79:AC80 AG79:AG80 AK79:AK80 AO79:AO80 AS79:AS80 AW79:AW80 BA79:BA80 BE79:BE80 BI79:BI80 BM79:BM80 BQ79:BQ80 BU79:BU80 BY79:BY80 CC79:CC80 CG79:CG80 CK79:CK80 CO79:CO80 CS79:CS80 CW79:CW80 DA79:DA80 DE79:DE80 DI79:DI80 DM79:DM80 DQ79:DQ80 DU79:DU80 DY79:DY80 EC79:EC80 EG79:EG80 EK79:EK80 EO79:EO80 ES79:ES80 EW79:EW80 FA79:FA80 FE79:FE80 FI79:FI80 FM79:FM80 FQ79:FQ80 FU79:FU80 FY79:FY80 GC79:GC80 GG79:GG80 GK79:GK80 GO79:GO80 GS79:GS80 GW79:GW80 HA79:HA80 HE79:HE80 HI79:HI80 HM79:HM80 HQ79:HQ80 HU79:HU80 HY79:HY80 IC79:IC80 IG79:IG80 IK79:IK80 IO79:IO80 IS79:IS80 IW79:IW80" xr:uid="{00000000-0002-0000-0200-000002000000}"/>
    <dataValidation type="whole" operator="greaterThan" allowBlank="1" showInputMessage="1" showErrorMessage="1" errorTitle="NOT VALID" error="Enter year as a whole number greater than or equal to 2015. For the reporting year prior to 2013-14, please refer to page D&amp;C plant 1. " sqref="IS63 IW63 I63 M63 Q63 U63 Y63 AC63 AG63 AK63 AO63 AS63 AW63 BA63 BE63 BI63 BM63 BQ63 BU63 BY63 CC63 CG63 CK63 CO63 CS63 CW63 DA63 DE63 DI63 DM63 DQ63 DU63 DY63 EC63 EG63 EK63 EO63 ES63 EW63 FA63 FE63 FI63 FM63 FQ63 FU63 FY63 GC63 GG63 GK63 GO63 GS63 GW63 HA63 HE63 HI63 HM63 HQ63 HU63 HY63 IC63 IG63 IK63 IO63" xr:uid="{00000000-0002-0000-0200-000003000000}">
      <formula1>2014</formula1>
    </dataValidation>
    <dataValidation type="list" showInputMessage="1" showErrorMessage="1" error="Select from dropdown list" sqref="IS71 IW71 I71 M71 Q71 U71 Y71 AC71 AG71 AK71 AO71 AS71 AW71 BA71 BE71 BI71 BM71 BQ71 BU71 BY71 CC71 CG71 CK71 CO71 CS71 CW71 DA71 DE71 DI71 DM71 DQ71 DU71 DY71 EC71 EG71 EK71 EO71 ES71 EW71 FA71 FE71 FI71 FM71 FQ71 FU71 FY71 GC71 GG71 GK71 GO71 GS71 GW71 HA71 HE71 HI71 HM71 HQ71 HU71 HY71 IC71 IG71 IK71 IO71" xr:uid="{00000000-0002-0000-0200-000004000000}">
      <formula1>VSpsl_conversion_factor1</formula1>
    </dataValidation>
    <dataValidation type="list" showInputMessage="1" showErrorMessage="1" error="Select from dropdown list" sqref="IS72 IW72 I72 M72 Q72 U72 Y72 AC72 AG72 AK72 AO72 AS72 AW72 BA72 BE72 BI72 BM72 BQ72 BU72 BY72 CC72 CG72 CK72 CO72 CS72 CW72 DA72 DE72 DI72 DM72 DQ72 DU72 DY72 EC72 EG72 EK72 EO72 ES72 EW72 FA72 FE72 FI72 FM72 FQ72 FU72 FY72 GC72 GG72 GK72 GO72 GS72 GW72 HA72 HE72 HI72 HM72 HQ72 HU72 HY72 IC72 IG72 IK72 IO72" xr:uid="{00000000-0002-0000-0200-000005000000}">
      <formula1>VSwasl_conversion_factor1</formula1>
    </dataValidation>
    <dataValidation type="list" allowBlank="1" showInputMessage="1" showErrorMessage="1" error="Method must be entered as a whole number. Methods 1, 2, or 3 only available" sqref="IS64 IW64 I64 M64 Q64 U64 Y64 AC64 AG64 AK64 AO64 AS64 AW64 BA64 BE64 BI64 BM64 BQ64 BU64 BY64 CC64 CG64 CK64 CO64 CS64 CW64 DA64 DE64 DI64 DM64 DQ64 DU64 DY64 EC64 EG64 EK64 EO64 ES64 EW64 FA64 FE64 FI64 FM64 FQ64 FU64 FY64 GC64 GG64 GK64 GO64 GS64 GW64 HA64 HE64 HI64 HM64 HQ64 HU64 HY64 IC64 IG64 IK64 IO64" xr:uid="{00000000-0002-0000-0200-000006000000}">
      <formula1>"1"</formula1>
    </dataValidation>
    <dataValidation type="whole" operator="greaterThanOrEqual" allowBlank="1" showInputMessage="1" showErrorMessage="1" errorTitle="Wrong year entered" error="This calculator is not suitable for earlier reporting periods. Please contact the Clean Energy Regulator for an earlier version of the waste water calculator" sqref="C5" xr:uid="{00000000-0002-0000-0200-000007000000}">
      <formula1>2016</formula1>
    </dataValidation>
    <dataValidation type="list" allowBlank="1" showInputMessage="1" showErrorMessage="1" errorTitle="NOT VALID" error="Method must be entered as a whole number. Methods 1 only available. " sqref="C6:C7" xr:uid="{00000000-0002-0000-0200-000008000000}">
      <formula1>"1"</formula1>
    </dataValidation>
    <dataValidation operator="greaterThanOrEqual" allowBlank="1" showInputMessage="1" showErrorMessage="1" error="Input must be a positive numerical value" sqref="C11" xr:uid="{00000000-0002-0000-0200-000009000000}"/>
    <dataValidation showInputMessage="1" showErrorMessage="1" error="Select from dropdown list" sqref="C14:C15" xr:uid="{00000000-0002-0000-0200-00000A000000}"/>
  </dataValidations>
  <pageMargins left="0.98425196850393704" right="0.98425196850393704" top="0.98425196850393704" bottom="0.98425196850393704" header="0.51181102362204722" footer="0.51181102362204722"/>
  <pageSetup paperSize="8" scale="57" fitToHeight="0" orientation="portrait" r:id="rId1"/>
  <headerFooter>
    <oddHeader>&amp;LNGER wastewater (domestic and commercial) calculator version 1.7 Sheet: 4&amp;R&amp;A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58"/>
  <sheetViews>
    <sheetView showRowColHeaders="0" zoomScaleNormal="100" workbookViewId="0">
      <selection activeCell="C14" sqref="C14"/>
    </sheetView>
  </sheetViews>
  <sheetFormatPr defaultColWidth="0" defaultRowHeight="12.75" zeroHeight="1" x14ac:dyDescent="0.2"/>
  <cols>
    <col min="1" max="2" width="55.85546875" customWidth="1"/>
    <col min="3" max="3" width="24.7109375" customWidth="1"/>
    <col min="4" max="4" width="85.5703125" customWidth="1"/>
    <col min="5" max="5" width="94" hidden="1" customWidth="1"/>
    <col min="6" max="16384" width="9.140625" hidden="1"/>
  </cols>
  <sheetData>
    <row r="1" spans="1:5" ht="30.2" customHeight="1" x14ac:dyDescent="0.25">
      <c r="A1" s="347"/>
      <c r="B1" s="348"/>
      <c r="C1" s="310"/>
      <c r="D1" s="310"/>
    </row>
    <row r="2" spans="1:5" ht="30.2" customHeight="1" x14ac:dyDescent="0.25">
      <c r="A2" s="347"/>
      <c r="B2" s="348"/>
      <c r="C2" s="310"/>
      <c r="D2" s="310"/>
    </row>
    <row r="3" spans="1:5" ht="30.2" customHeight="1" x14ac:dyDescent="0.25">
      <c r="A3" s="347"/>
      <c r="B3" s="348"/>
      <c r="C3" s="310"/>
      <c r="D3" s="310"/>
    </row>
    <row r="4" spans="1:5" ht="30.2" customHeight="1" x14ac:dyDescent="0.25">
      <c r="A4" s="347"/>
      <c r="B4" s="348"/>
      <c r="C4" s="310"/>
      <c r="D4" s="310"/>
    </row>
    <row r="5" spans="1:5" ht="11.25" hidden="1" customHeight="1" x14ac:dyDescent="0.25">
      <c r="A5" s="347"/>
      <c r="B5" s="348"/>
      <c r="C5" s="310"/>
      <c r="D5" s="310"/>
    </row>
    <row r="6" spans="1:5" ht="30.2" hidden="1" customHeight="1" x14ac:dyDescent="0.25">
      <c r="A6" s="347"/>
      <c r="B6" s="348"/>
      <c r="C6" s="310"/>
      <c r="D6" s="310"/>
    </row>
    <row r="7" spans="1:5" ht="30.2" hidden="1" customHeight="1" x14ac:dyDescent="0.25">
      <c r="A7" s="347"/>
      <c r="B7" s="348"/>
      <c r="C7" s="310"/>
      <c r="D7" s="310"/>
    </row>
    <row r="8" spans="1:5" ht="30.2" hidden="1" customHeight="1" x14ac:dyDescent="0.25">
      <c r="A8" s="347"/>
      <c r="B8" s="348"/>
      <c r="C8" s="310"/>
      <c r="D8" s="310"/>
    </row>
    <row r="9" spans="1:5" ht="30.2" hidden="1" customHeight="1" x14ac:dyDescent="0.25">
      <c r="A9" s="347"/>
      <c r="B9" s="348"/>
      <c r="C9" s="310"/>
      <c r="D9" s="310"/>
    </row>
    <row r="10" spans="1:5" ht="35.450000000000003" customHeight="1" x14ac:dyDescent="0.25">
      <c r="A10" s="347"/>
      <c r="B10" s="348"/>
      <c r="C10" s="310"/>
      <c r="D10" s="310"/>
    </row>
    <row r="11" spans="1:5" ht="30.2" hidden="1" customHeight="1" x14ac:dyDescent="0.25">
      <c r="A11" s="335"/>
      <c r="B11" s="487"/>
      <c r="C11" s="487"/>
      <c r="D11" s="487"/>
    </row>
    <row r="12" spans="1:5" ht="30.2" customHeight="1" x14ac:dyDescent="0.25">
      <c r="A12" s="573" t="s">
        <v>317</v>
      </c>
      <c r="B12" s="574"/>
      <c r="C12" s="309"/>
      <c r="D12" s="309"/>
    </row>
    <row r="13" spans="1:5" ht="30.2" customHeight="1" x14ac:dyDescent="0.2">
      <c r="A13" s="575" t="s">
        <v>316</v>
      </c>
      <c r="B13" s="576"/>
      <c r="C13" s="576"/>
      <c r="D13" s="577"/>
    </row>
    <row r="14" spans="1:5" ht="30.2" customHeight="1" x14ac:dyDescent="0.2">
      <c r="A14" s="578" t="s">
        <v>315</v>
      </c>
      <c r="B14" s="579"/>
      <c r="C14" s="465"/>
      <c r="D14" s="325" t="str">
        <f>IF(C14="","Enter reporting period year ending( e.g. for 2016/17 enter 2017)",IF(C14&lt;2016,"This calculator is not suitable for earlier reporting periods",""))</f>
        <v>Enter reporting period year ending( e.g. for 2016/17 enter 2017)</v>
      </c>
      <c r="E14" s="393" t="str">
        <f>IF('Methane method 2 3'!C14="",InpReq,"")</f>
        <v>Please enter required information</v>
      </c>
    </row>
    <row r="15" spans="1:5" ht="30.2" customHeight="1" x14ac:dyDescent="0.2">
      <c r="A15" s="534" t="s">
        <v>270</v>
      </c>
      <c r="B15" s="534"/>
      <c r="C15" s="473"/>
      <c r="D15" s="325" t="str">
        <f>IF(C15="","Please select either method 2 or 3","")</f>
        <v>Please select either method 2 or 3</v>
      </c>
      <c r="E15" s="393" t="str">
        <f>IF('Methane method 2 3'!C15="",Seldrop,"")</f>
        <v>&lt;==== Select from drop-down list</v>
      </c>
    </row>
    <row r="16" spans="1:5" ht="30.2" customHeight="1" x14ac:dyDescent="0.2">
      <c r="A16" s="572" t="str">
        <f>IF(ISNUMBER(C17),"-",Calculations!H3)</f>
        <v>If facility operating data that measures the volumetric influent rate and the influent rate of COD concentration; or</v>
      </c>
      <c r="B16" s="572"/>
      <c r="C16" s="474"/>
      <c r="D16" s="325" t="str">
        <f>IF('Methane method 2 3'!E16=InpReq,"Please enter required information either on this row or the row below",IF('Methane method 2 3'!E16=InpnotReq,InpnotReq,""))</f>
        <v>Please enter required information either on this row or the row below</v>
      </c>
      <c r="E16" s="394" t="str">
        <f>IF(ISNUMBER('Methane method 2 3'!C17)*ISNUMBER('Methane method 2 3'!C16),Incinp,IF(ISNUMBER('Methane method 2 3'!C17),InpnotReq,IF(ISNUMBER('Methane method 2 3'!C16),'Methane method 2 3'!C16,InpReq)))</f>
        <v>Please enter required information</v>
      </c>
    </row>
    <row r="17" spans="1:5" ht="30.2" customHeight="1" x14ac:dyDescent="0.2">
      <c r="A17" s="572" t="str">
        <f>IF(ISNUMBER(C16),"-",Calculations!H4)</f>
        <v>If data is available on the biochemical oxygen demand (BOD) in the wastewater</v>
      </c>
      <c r="B17" s="572"/>
      <c r="C17" s="474"/>
      <c r="D17" s="325" t="str">
        <f>IF('Methane method 2 3'!E17=InpReq,"Please enter required information either on this row or the row above",IF('Methane method 2 3'!E17=InpnotReq,InpnotReq,""))</f>
        <v>Please enter required information either on this row or the row above</v>
      </c>
      <c r="E17" s="395" t="str">
        <f>IF(ISNUMBER('Methane method 2 3'!C17)*ISNUMBER('Methane method 2 3'!C16),Incinp,IF(ISNUMBER('Methane method 2 3'!C16),InpnotReq, IF(ISNUMBER('Methane method 2 3'!C17),2.6*'Methane method 2 3'!C17,InpReq)))</f>
        <v>Please enter required information</v>
      </c>
    </row>
    <row r="18" spans="1:5" ht="30.2" customHeight="1" x14ac:dyDescent="0.2">
      <c r="A18" s="572" t="str">
        <f>Calculations!H102</f>
        <v>The tonnes of COD in wastewater entering the sub facility (CODwz)</v>
      </c>
      <c r="B18" s="572"/>
      <c r="C18" s="350" t="str">
        <f>IF('Methane method 2 3'!E18=InpnotReq,"",IF('Methane method 2 3'!E18=Incinp,"",'Methane method 2 3'!E18))</f>
        <v/>
      </c>
      <c r="D18" s="325" t="str">
        <f>IF(C18&lt;0,"Number cannot be less than 0",IF('Methane method 2 3'!E18=Incinp,"Please remove one of the numbers from the above cells","Value will be calculated for you"))</f>
        <v>Value will be calculated for you</v>
      </c>
      <c r="E18" s="394" t="str">
        <f>IF(ISNUMBER('Methane method 2 3'!C16)*ISNUMBER('Methane method 2 3'!C17), Incinp, IF(ISNUMBER('Methane method 2 3'!C16),'Methane method 2 3'!C16, IF(ISNUMBER('Methane method 2 3'!C17),E17, InpnotReq)))</f>
        <v>No input required on this row</v>
      </c>
    </row>
    <row r="19" spans="1:5" ht="30.2" customHeight="1" x14ac:dyDescent="0.2">
      <c r="A19" s="572" t="str">
        <f>Calculations!H103</f>
        <v>The estimated volatile solids in the primary sludge (tonnes) (VSpslz)</v>
      </c>
      <c r="B19" s="572"/>
      <c r="C19" s="474"/>
      <c r="D19" s="325" t="str">
        <f>IF(C19="",'Methane method 2 3'!E19,IF('Methane method 2 3'!E19=Calculations!$H15,"Please remove entered value",""))</f>
        <v>Input VSpslz &amp; conversion factor or directly input CODpslz</v>
      </c>
      <c r="E19" s="396" t="str">
        <f>IF('Methane method 2 3'!C23="",IF('Methane method 2 3'!C19="",Calculations!H20,'Methane method 2 3'!C19*'Methane method 2 3'!C21),IF('Methane method 2 3'!C19="","",Calculations!$H15))</f>
        <v>Input VSpslz &amp; conversion factor or directly input CODpslz</v>
      </c>
    </row>
    <row r="20" spans="1:5" ht="30.2" customHeight="1" x14ac:dyDescent="0.2">
      <c r="A20" s="572" t="str">
        <f>Calculations!H104</f>
        <v>The estimated volatile solids in the waste activated sludge (tonnes) (Vswaslz)</v>
      </c>
      <c r="B20" s="572"/>
      <c r="C20" s="474"/>
      <c r="D20" s="325" t="str">
        <f>IF(C20="",'Methane method 2 3'!E20,IF('Methane method 2 3'!E20=Calculations!$H16,"Please remove entered value",""))</f>
        <v>Input VSwaslz &amp; conversion factor or directly input CODwaslz</v>
      </c>
      <c r="E20" s="396" t="str">
        <f>IF('Methane method 2 3'!C24="",IF('Methane method 2 3'!C20="",Calculations!H22,'Methane method 2 3'!C20*'Methane method 2 3'!C22),IF('Methane method 2 3'!C20="","",Calculations!$H16))</f>
        <v>Input VSwaslz &amp; conversion factor or directly input CODwaslz</v>
      </c>
    </row>
    <row r="21" spans="1:5" ht="30.2" customHeight="1" x14ac:dyDescent="0.2">
      <c r="A21" s="572" t="str">
        <f>Calculations!H105</f>
        <v>Conversion factor (VSpslz ===&gt; CODpslz) (default = 1.99)</v>
      </c>
      <c r="B21" s="572"/>
      <c r="C21" s="350">
        <v>1.99</v>
      </c>
      <c r="D21" s="325" t="str">
        <f>IF(C21="",InpReq,"Default value has been entered for you")</f>
        <v>Default value has been entered for you</v>
      </c>
      <c r="E21" s="396">
        <f>IF(ISNUMBER('Methane method 2 3'!C21), 'Methane method 2 3'!C21, Seldrop)</f>
        <v>1.99</v>
      </c>
    </row>
    <row r="22" spans="1:5" ht="30.2" customHeight="1" x14ac:dyDescent="0.2">
      <c r="A22" s="572" t="str">
        <f>Calculations!H106</f>
        <v>Conversion factor (VSwaslz ===&gt; CODwaslz) (default = 1.48)</v>
      </c>
      <c r="B22" s="572"/>
      <c r="C22" s="350">
        <v>1.48</v>
      </c>
      <c r="D22" s="325" t="str">
        <f>IF(C22="",InpReq,"Default value has been entered for you")</f>
        <v>Default value has been entered for you</v>
      </c>
      <c r="E22" s="397">
        <f>IF(ISNUMBER('Methane method 2 3'!C22), 'Methane method 2 3'!C22, Seldrop)</f>
        <v>1.48</v>
      </c>
    </row>
    <row r="23" spans="1:5" ht="30.2" customHeight="1" x14ac:dyDescent="0.2">
      <c r="A23" s="572" t="str">
        <f>Calculations!H107</f>
        <v>The tonnes of COD removed as primary sludge from wastewater and treated in the sub facility (CODpslz)</v>
      </c>
      <c r="B23" s="572"/>
      <c r="C23" s="474"/>
      <c r="D23" s="325" t="str">
        <f>IF('Methane method 2 3'!E23=Calculations!$H20,Calculations!$H20,"")</f>
        <v>Input VSpslz &amp; conversion factor or directly input CODpslz</v>
      </c>
      <c r="E23" s="394" t="str">
        <f>IF(ISNUMBER(E19),E19,IF(ISBLANK('Methane method 2 3'!C23),Calculations!$H20,'Methane method 2 3'!C23))</f>
        <v>Input VSpslz &amp; conversion factor or directly input CODpslz</v>
      </c>
    </row>
    <row r="24" spans="1:5" ht="30.2" customHeight="1" x14ac:dyDescent="0.2">
      <c r="A24" s="572" t="str">
        <f>Calculations!H108</f>
        <v>The tonnes of COD removed as waste activated sludge from wastewater and treated in the sub facility (CODwaslz)</v>
      </c>
      <c r="B24" s="572"/>
      <c r="C24" s="474"/>
      <c r="D24" s="325" t="str">
        <f>IF('Methane method 2 3'!E24=Calculations!$H22,Calculations!$H22,"")</f>
        <v>Input VSwaslz &amp; conversion factor or directly input CODwaslz</v>
      </c>
      <c r="E24" s="394" t="str">
        <f>IF(ISNUMBER(E20),E20,IF(ISBLANK('Methane method 2 3'!C24),Calculations!$H22,'Methane method 2 3'!C24))</f>
        <v>Input VSwaslz &amp; conversion factor or directly input CODwaslz</v>
      </c>
    </row>
    <row r="25" spans="1:5" ht="30.2" customHeight="1" x14ac:dyDescent="0.2">
      <c r="A25" s="572" t="str">
        <f>Calculations!H109</f>
        <v>The tonnes of COD removed as sludge from wastewater and treated in the sub facility (CODslz)</v>
      </c>
      <c r="B25" s="572"/>
      <c r="C25" s="427" t="str">
        <f>IF('Methane method 2 3'!E25=InpnotReq,"",'Methane method 2 3'!E25)</f>
        <v/>
      </c>
      <c r="D25" s="325" t="s">
        <v>302</v>
      </c>
      <c r="E25" s="394" t="str">
        <f>IF(ISNUMBER(E23)*ISNUMBER(E24), SUM(E23:E24),InpnotReq)</f>
        <v>No input required on this row</v>
      </c>
    </row>
    <row r="26" spans="1:5" ht="30.2" customHeight="1" x14ac:dyDescent="0.2">
      <c r="A26" s="572" t="str">
        <f>IF(ISNUMBER(C27),"-",Calculations!H1)</f>
        <v>If facility operating data that measures the volumetric effluent rate and the effluent rate of COD concentration; or</v>
      </c>
      <c r="B26" s="572"/>
      <c r="C26" s="474"/>
      <c r="D26" s="325" t="str">
        <f>IF('Methane method 2 3'!E26=InpReq,"Please enter required information either on this row or the row below",IF('Methane method 2 3'!E26=InpnotReq,InpnotReq,""))</f>
        <v>Please enter required information either on this row or the row below</v>
      </c>
      <c r="E26" s="394" t="str">
        <f>IF(ISNUMBER('Methane method 2 3'!C27)*ISNUMBER('Methane method 2 3'!C26),Incinp,IF(ISNUMBER('Methane method 2 3'!C27),InpnotReq,IF(ISNUMBER('Methane method 2 3'!C26),'Methane method 2 3'!C26,InpReq)))</f>
        <v>Please enter required information</v>
      </c>
    </row>
    <row r="27" spans="1:5" ht="30.2" customHeight="1" x14ac:dyDescent="0.2">
      <c r="A27" s="572" t="str">
        <f>IF(ISNUMBER(C26),"-",Calculations!H2)</f>
        <v>If data is available on the biochemical oxygen demand (BOD) in the effluent</v>
      </c>
      <c r="B27" s="572"/>
      <c r="C27" s="474"/>
      <c r="D27" s="325" t="str">
        <f>IF('Methane method 2 3'!E27=InpReq,"Please enter required information either on this row or the row above",IF('Methane method 2 3'!E27=InpnotReq,InpnotReq,""))</f>
        <v>Please enter required information either on this row or the row above</v>
      </c>
      <c r="E27" s="394" t="str">
        <f>IF(ISNUMBER('Methane method 2 3'!C27)*ISNUMBER('Methane method 2 3'!C26), Incinp,IF(ISNUMBER('Methane method 2 3'!C26),InpnotReq, IF(ISNUMBER('Methane method 2 3'!C27),2.6*'Methane method 2 3'!C27,InpReq)))</f>
        <v>Please enter required information</v>
      </c>
    </row>
    <row r="28" spans="1:5" ht="30.2" customHeight="1" x14ac:dyDescent="0.2">
      <c r="A28" s="572" t="str">
        <f>Calculations!H110</f>
        <v>The tonnes of COD in effluent leaving the sub facility (CODeffz)</v>
      </c>
      <c r="B28" s="572"/>
      <c r="C28" s="464" t="str">
        <f>IF('Methane method 2 3'!E28=InpnotReq,"",IF('Methane method 2 3'!E28=Incinp,"",'Methane method 2 3'!E28))</f>
        <v/>
      </c>
      <c r="D28" s="325" t="str">
        <f>IF(C28&lt;0,"Number cannot be less than 0",IF('Methane method 2 3'!E28=Incinp,"Please remove one of the numbers from the above cells","Value will be calculated for you"))</f>
        <v>Value will be calculated for you</v>
      </c>
      <c r="E28" s="394" t="str">
        <f>IF(ISNUMBER('Methane method 2 3'!C26)*ISNUMBER('Methane method 2 3'!C27), Incinp, IF(ISNUMBER('Methane method 2 3'!C26),'Methane method 2 3'!C26, IF(ISNUMBER('Methane method 2 3'!C27),E27, InpnotReq)))</f>
        <v>No input required on this row</v>
      </c>
    </row>
    <row r="29" spans="1:5" ht="30.2" customHeight="1" x14ac:dyDescent="0.2">
      <c r="A29" s="572" t="str">
        <f>Calculations!H111</f>
        <v>The tonnes of COD in sludge transferred out of the sub facility and removed to landfill (CODtrlz)</v>
      </c>
      <c r="B29" s="572"/>
      <c r="C29" s="475"/>
      <c r="D29" s="325" t="str">
        <f>IF(C29="",InpReq,IF((C29+C30)&gt;(C25),"CODtrlz + CODtroz should be &lt; CODslz",""))</f>
        <v>Please enter required information</v>
      </c>
      <c r="E29" s="394" t="str">
        <f>IF('Methane method 2 3'!C29="",InpReq,IF(('Methane method 2 3'!C29+'Methane method 2 3'!C30)&gt;(E25),"CODtrlz + CODtroz should be &lt; CODslz",'Methane method 2 3'!C29))</f>
        <v>Please enter required information</v>
      </c>
    </row>
    <row r="30" spans="1:5" ht="30.2" customHeight="1" x14ac:dyDescent="0.2">
      <c r="A30" s="572" t="str">
        <f>Calculations!H112</f>
        <v>The tonnes of COD in sludge transferred out of the sub facility and removed to a site other than landfill (CODtroz)</v>
      </c>
      <c r="B30" s="572"/>
      <c r="C30" s="475"/>
      <c r="D30" s="325" t="str">
        <f>IF(C30="",InpReq,IF((C29+C30)&gt;(C25),"CODtrlz + CODtroz should be &lt; CODslz",""))</f>
        <v>Please enter required information</v>
      </c>
      <c r="E30" s="394" t="str">
        <f>IF('Methane method 2 3'!C30="",InpReq,IF(('Methane method 2 3'!C29+'Methane method 2 3'!C30)&gt;(E25),"CODtrlz + CODtroz should be &lt; CODslz",'Methane method 2 3'!C30))</f>
        <v>Please enter required information</v>
      </c>
    </row>
    <row r="31" spans="1:5" ht="30.2" customHeight="1" x14ac:dyDescent="0.2">
      <c r="A31" s="572" t="str">
        <f>Calculations!H113</f>
        <v>The methane correction factor for wastewater treated at the sub facility (MCFwwz )</v>
      </c>
      <c r="B31" s="572"/>
      <c r="C31" s="476"/>
      <c r="D31" s="325" t="str">
        <f>IF('Methane method 2 3'!E31=Calculations!$D$19,'Methane method 2 3'!E31,E31)</f>
        <v>Select from drop-down list or enter another numerical value</v>
      </c>
      <c r="E31" s="397" t="str">
        <f>IF('Methane method 2 3'!C31="",Calculations!$D$19,IF(ISNUMBER('Methane method 2 3'!C31),'Methane method 2 3'!C31,VLOOKUP('Methane method 2 3'!C31,Calculations!$D$88:$E$92,2,FALSE)))</f>
        <v>Select from drop-down list or enter another numerical value</v>
      </c>
    </row>
    <row r="32" spans="1:5" ht="30.2" customHeight="1" x14ac:dyDescent="0.2">
      <c r="A32" s="572" t="str">
        <f>Calculations!H114</f>
        <v>The methane correction factor for sludge treated at the sub facility (MCFslz)</v>
      </c>
      <c r="B32" s="572"/>
      <c r="C32" s="477"/>
      <c r="D32" s="325" t="str">
        <f>IF('Methane method 2 3'!E32=Calculations!$D$19,'Methane method 2 3'!E32,E32)</f>
        <v>Select from drop-down list or enter another numerical value</v>
      </c>
      <c r="E32" s="397" t="str">
        <f>IF('Methane method 2 3'!C32="",Calculations!$D$19,IF(ISNUMBER('Methane method 2 3'!C32),'Methane method 2 3'!C32,VLOOKUP('Methane method 2 3'!C32,Calculations!$D$88:$E$92,2,FALSE)))</f>
        <v>Select from drop-down list or enter another numerical value</v>
      </c>
    </row>
    <row r="33" spans="1:5" ht="30.2" customHeight="1" x14ac:dyDescent="0.2">
      <c r="A33" s="572" t="str">
        <f>Calculations!H115</f>
        <v>The quantity of methane, in cubic metres, in sludge biogas that is captured for combustion by the sub facility (Qcapz)</v>
      </c>
      <c r="B33" s="572"/>
      <c r="C33" s="475"/>
      <c r="D33" s="325" t="str">
        <f>IF('Methane method 2 3'!E33=InpReq,'Methane method 2 3'!E33,"")</f>
        <v>Please enter required information</v>
      </c>
      <c r="E33" s="394" t="str">
        <f>IF('Methane method 2 3'!C33="",InpReq,'Methane method 2 3'!C33)</f>
        <v>Please enter required information</v>
      </c>
    </row>
    <row r="34" spans="1:5" ht="30.2" customHeight="1" x14ac:dyDescent="0.2">
      <c r="A34" s="572" t="str">
        <f>Calculations!H116</f>
        <v>The quantity of methane, in cubic metres, in sludge biogas flared by the sub facility (Qflaredz)</v>
      </c>
      <c r="B34" s="572"/>
      <c r="C34" s="475"/>
      <c r="D34" s="325" t="str">
        <f>IF('Methane method 2 3'!E34=InpReq,'Methane method 2 3'!E34,"")</f>
        <v>Please enter required information</v>
      </c>
      <c r="E34" s="394" t="str">
        <f>IF('Methane method 2 3'!C34="",InpReq,'Methane method 2 3'!C34)</f>
        <v>Please enter required information</v>
      </c>
    </row>
    <row r="35" spans="1:5" ht="30.2" customHeight="1" x14ac:dyDescent="0.2">
      <c r="A35" s="572" t="str">
        <f>Calculations!H117</f>
        <v>The quantity of methane, in cubic metres, in sludge biogas transferred out of the plant during the reporting year by the sub facility (Qtrz)</v>
      </c>
      <c r="B35" s="572"/>
      <c r="C35" s="475"/>
      <c r="D35" s="325" t="str">
        <f>IF('Methane method 2 3'!E35=InpReq,'Methane method 2 3'!E35,"")</f>
        <v>Please enter required information</v>
      </c>
      <c r="E35" s="394" t="str">
        <f>IF('Methane method 2 3'!C35="",InpReq,'Methane method 2 3'!C35)</f>
        <v>Please enter required information</v>
      </c>
    </row>
    <row r="36" spans="1:5" ht="30.2" customHeight="1" x14ac:dyDescent="0.2">
      <c r="A36" s="572" t="str">
        <f>Calculations!H118</f>
        <v>The default methane emission factor for wastewater with a value of 6.3 tCO2-e per tonne of COD (Efwijz)</v>
      </c>
      <c r="B36" s="572"/>
      <c r="C36" s="350">
        <f>'Methane method 2 3'!E36</f>
        <v>6.3</v>
      </c>
      <c r="D36" s="325" t="str">
        <f>IF(C36="","",Calculations!$D$11)</f>
        <v>Default value has been entered for you</v>
      </c>
      <c r="E36" s="397">
        <v>6.3</v>
      </c>
    </row>
    <row r="37" spans="1:5" ht="30.2" customHeight="1" x14ac:dyDescent="0.2">
      <c r="A37" s="572" t="str">
        <f>Calculations!H119</f>
        <v>The default methane emission factor for sludge with a value of 6.3 tCO2-e per tonne of COD (sludge) (Efslijz)</v>
      </c>
      <c r="B37" s="572"/>
      <c r="C37" s="350">
        <f>'Methane method 2 3'!E37</f>
        <v>6.3</v>
      </c>
      <c r="D37" s="325" t="str">
        <f>IF(C37="","",Calculations!$D$11)</f>
        <v>Default value has been entered for you</v>
      </c>
      <c r="E37" s="397">
        <v>6.3</v>
      </c>
    </row>
    <row r="38" spans="1:5" ht="30.2" customHeight="1" x14ac:dyDescent="0.2">
      <c r="A38" s="572" t="str">
        <f>Calculations!E120</f>
        <v>Conversion of methane to t CO2-e using 6.784 x 10-4 x 25</v>
      </c>
      <c r="B38" s="572"/>
      <c r="C38" s="430">
        <f>'Methane method 2 3'!E38</f>
        <v>1.6959999999999999E-2</v>
      </c>
      <c r="D38" s="325" t="str">
        <f>IF(C38="","",Calculations!$D$11)</f>
        <v>Default value has been entered for you</v>
      </c>
      <c r="E38" s="431">
        <f>6.784*10^-4*25</f>
        <v>1.6959999999999999E-2</v>
      </c>
    </row>
    <row r="39" spans="1:5" ht="30.2" customHeight="1" x14ac:dyDescent="0.25">
      <c r="A39" s="432"/>
      <c r="B39" s="433"/>
      <c r="C39" s="434"/>
      <c r="D39" s="266"/>
    </row>
    <row r="40" spans="1:5" ht="30.2" customHeight="1" x14ac:dyDescent="0.25">
      <c r="A40" s="264"/>
      <c r="B40" s="448"/>
      <c r="C40" s="266"/>
      <c r="D40" s="278"/>
    </row>
    <row r="41" spans="1:5" ht="30.2" customHeight="1" x14ac:dyDescent="0.25">
      <c r="A41" s="540" t="s">
        <v>314</v>
      </c>
      <c r="B41" s="541"/>
      <c r="C41" s="449"/>
      <c r="D41" s="449"/>
    </row>
    <row r="42" spans="1:5" ht="30.2" customHeight="1" x14ac:dyDescent="0.2">
      <c r="A42" s="489" t="s">
        <v>234</v>
      </c>
      <c r="B42" s="490"/>
      <c r="C42" s="450"/>
      <c r="D42" s="343"/>
    </row>
    <row r="43" spans="1:5" ht="30.2" customHeight="1" x14ac:dyDescent="0.2">
      <c r="A43" s="580" t="s">
        <v>264</v>
      </c>
      <c r="B43" s="581"/>
      <c r="C43" s="339">
        <f>(IF(ISNUMBER('Methane method 2 3'!E18),'Methane method 2 3'!E18,0)-IF(ISNUMBER('Methane method 2 3'!E25),'Methane method 2 3'!E25,0)-IF(ISNUMBER('Methane method 2 3'!E28),'Methane method 2 3'!E28,0))*IF(ISNUMBER('Methane method 2 3'!E31),'Methane method 2 3'!E31,0)*'Methane method 2 3'!E36</f>
        <v>0</v>
      </c>
      <c r="D43" s="439" t="s">
        <v>259</v>
      </c>
    </row>
    <row r="44" spans="1:5" ht="30.2" customHeight="1" x14ac:dyDescent="0.2">
      <c r="A44" s="582"/>
      <c r="B44" s="583"/>
      <c r="C44" s="339">
        <f>(IF(ISNUMBER('Methane method 2 3'!E25),'Methane method 2 3'!E25,0)-IF(ISNUMBER('Methane method 2 3'!E29),'Methane method 2 3'!E29,0)-IF(ISNUMBER('Methane method 2 3'!E30),'Methane method 2 3'!E30,0))*IF(ISNUMBER('Methane method 2 3'!E32),'Methane method 2 3'!E32,0)*'Methane method 2 3'!E37</f>
        <v>0</v>
      </c>
      <c r="D44" s="439" t="s">
        <v>260</v>
      </c>
    </row>
    <row r="45" spans="1:5" ht="30.2" customHeight="1" x14ac:dyDescent="0.2">
      <c r="A45" s="584"/>
      <c r="B45" s="585"/>
      <c r="C45" s="337">
        <f>(C43+C44)</f>
        <v>0</v>
      </c>
      <c r="D45" s="440" t="s">
        <v>1</v>
      </c>
    </row>
    <row r="46" spans="1:5" ht="30.2" customHeight="1" x14ac:dyDescent="0.2">
      <c r="A46" s="491"/>
      <c r="B46" s="492"/>
      <c r="C46" s="436"/>
      <c r="D46" s="437"/>
    </row>
    <row r="47" spans="1:5" ht="30.2" customHeight="1" x14ac:dyDescent="0.2">
      <c r="A47" s="586" t="s">
        <v>235</v>
      </c>
      <c r="B47" s="587"/>
      <c r="C47" s="337">
        <f>IF(ISERROR(C49/C45),C45,IF(C49/C45&lt;=1,C45,C49*1/1))</f>
        <v>0</v>
      </c>
      <c r="D47" s="340" t="s">
        <v>206</v>
      </c>
    </row>
    <row r="48" spans="1:5" ht="30.2" customHeight="1" x14ac:dyDescent="0.2">
      <c r="A48" s="588"/>
      <c r="B48" s="589"/>
      <c r="C48" s="435"/>
      <c r="D48" s="435"/>
    </row>
    <row r="49" spans="1:4" ht="30.2" customHeight="1" x14ac:dyDescent="0.2">
      <c r="A49" s="586" t="s">
        <v>236</v>
      </c>
      <c r="B49" s="587"/>
      <c r="C49" s="337">
        <f>'Methane method 2 3'!E38*(IF(ISNUMBER('Methane method 2 3'!E33),'Methane method 2 3'!E33,0)+IF(ISNUMBER('Methane method 2 3'!E34),'Methane method 2 3'!E34,0)+IF(ISNUMBER('Methane method 2 3'!E35),'Methane method 2 3'!E35,0))</f>
        <v>0</v>
      </c>
      <c r="D49" s="331" t="s">
        <v>237</v>
      </c>
    </row>
    <row r="50" spans="1:4" ht="30.2" customHeight="1" x14ac:dyDescent="0.2">
      <c r="A50" s="590"/>
      <c r="B50" s="591"/>
      <c r="C50" s="438"/>
      <c r="D50" s="438"/>
    </row>
    <row r="51" spans="1:4" ht="30.2" customHeight="1" x14ac:dyDescent="0.2">
      <c r="A51" s="592" t="s">
        <v>238</v>
      </c>
      <c r="B51" s="593"/>
      <c r="C51" s="341" t="str">
        <f>IF(ISBLANK(C14),"Select a reporting year",IF(C14&gt;=2015,C47-C49,Incinp))</f>
        <v>Select a reporting year</v>
      </c>
      <c r="D51" s="331" t="s">
        <v>239</v>
      </c>
    </row>
    <row r="52" spans="1:4" ht="30.2" customHeight="1" x14ac:dyDescent="0.2">
      <c r="A52" s="594"/>
      <c r="B52" s="594"/>
      <c r="C52" s="447"/>
      <c r="D52" s="266"/>
    </row>
    <row r="53" spans="1:4" ht="30.2" customHeight="1" x14ac:dyDescent="0.2">
      <c r="A53" s="538" t="s">
        <v>4</v>
      </c>
      <c r="B53" s="539"/>
      <c r="C53" s="304"/>
      <c r="D53" s="304"/>
    </row>
    <row r="54" spans="1:4" ht="30.2" customHeight="1" x14ac:dyDescent="0.2">
      <c r="A54" s="555" t="s">
        <v>261</v>
      </c>
      <c r="B54" s="556"/>
      <c r="C54" s="341" t="str">
        <f>IF('Methane method 1'!C6=1, IF('Methane method 1'!C41="Select a reporting year", "-", IF('Methane method 1'!C41&lt;0,0,'Methane method 1'!C41)), IF(C51="Select a reporting year", "-", IF(C51&lt;0,0,C51)))</f>
        <v>-</v>
      </c>
      <c r="D54" s="331" t="s">
        <v>223</v>
      </c>
    </row>
    <row r="55" spans="1:4" ht="30.2" customHeight="1" x14ac:dyDescent="0.2">
      <c r="A55" s="560" t="s">
        <v>262</v>
      </c>
      <c r="B55" s="561"/>
      <c r="C55" s="341" t="str">
        <f>IF(ISERROR('Nitrogen Method 1 2 3'!C27), "-", 'Nitrogen Method 1 2 3'!C27)</f>
        <v>-</v>
      </c>
      <c r="D55" s="331" t="s">
        <v>224</v>
      </c>
    </row>
    <row r="56" spans="1:4" ht="30.2" customHeight="1" x14ac:dyDescent="0.2">
      <c r="A56" s="562" t="s">
        <v>263</v>
      </c>
      <c r="B56" s="563"/>
      <c r="C56" s="351">
        <f>SUM(C54:C55)</f>
        <v>0</v>
      </c>
      <c r="D56" s="331" t="s">
        <v>225</v>
      </c>
    </row>
    <row r="57" spans="1:4" ht="30.2" customHeight="1" x14ac:dyDescent="0.25">
      <c r="A57" s="335"/>
      <c r="B57" s="336"/>
      <c r="C57" s="266"/>
      <c r="D57" s="266"/>
    </row>
    <row r="58" spans="1:4" ht="6" customHeight="1" x14ac:dyDescent="0.2"/>
  </sheetData>
  <sheetProtection algorithmName="SHA-256" hashValue="whgSpICXsrkSJRbrKiPjjQ6rMaLIIFwTqDqi+PnbUig=" saltValue="jp3Luch5duCi1efV7dKMAA==" spinCount="100000" sheet="1" objects="1" scenarios="1" selectLockedCells="1"/>
  <mergeCells count="39">
    <mergeCell ref="A54:B54"/>
    <mergeCell ref="A53:B53"/>
    <mergeCell ref="A55:B55"/>
    <mergeCell ref="A56:B56"/>
    <mergeCell ref="A43:B45"/>
    <mergeCell ref="A47:B47"/>
    <mergeCell ref="A48:B48"/>
    <mergeCell ref="A49:B49"/>
    <mergeCell ref="A50:B50"/>
    <mergeCell ref="A51:B51"/>
    <mergeCell ref="A52:B52"/>
    <mergeCell ref="A41:B41"/>
    <mergeCell ref="A33:B33"/>
    <mergeCell ref="A34:B34"/>
    <mergeCell ref="A35:B35"/>
    <mergeCell ref="A36:B36"/>
    <mergeCell ref="A37:B37"/>
    <mergeCell ref="A38:B38"/>
    <mergeCell ref="A29:B29"/>
    <mergeCell ref="A30:B30"/>
    <mergeCell ref="A31:B31"/>
    <mergeCell ref="A32:B32"/>
    <mergeCell ref="A12:B12"/>
    <mergeCell ref="A13:D13"/>
    <mergeCell ref="A14:B14"/>
    <mergeCell ref="A15:B15"/>
    <mergeCell ref="A16:B16"/>
    <mergeCell ref="A17:B17"/>
    <mergeCell ref="A23:B23"/>
    <mergeCell ref="A24:B24"/>
    <mergeCell ref="A25:B25"/>
    <mergeCell ref="A26:B26"/>
    <mergeCell ref="A27:B27"/>
    <mergeCell ref="A28:B28"/>
    <mergeCell ref="A18:B18"/>
    <mergeCell ref="A19:B19"/>
    <mergeCell ref="A20:B20"/>
    <mergeCell ref="A21:B21"/>
    <mergeCell ref="A22:B22"/>
  </mergeCells>
  <conditionalFormatting sqref="D15">
    <cfRule type="cellIs" dxfId="20" priority="17" operator="equal">
      <formula>"Please select either method 2 or 3"</formula>
    </cfRule>
  </conditionalFormatting>
  <conditionalFormatting sqref="D16 D26">
    <cfRule type="cellIs" dxfId="19" priority="16" operator="equal">
      <formula>"Please enter required information either on this row or the row below"</formula>
    </cfRule>
  </conditionalFormatting>
  <conditionalFormatting sqref="D17 D27">
    <cfRule type="cellIs" dxfId="18" priority="15" operator="equal">
      <formula>"Please enter required information either on this row or the row above"</formula>
    </cfRule>
  </conditionalFormatting>
  <conditionalFormatting sqref="D29:D30 D33:D35">
    <cfRule type="cellIs" dxfId="17" priority="14" operator="equal">
      <formula>"Please enter required information"</formula>
    </cfRule>
  </conditionalFormatting>
  <conditionalFormatting sqref="D31:D32">
    <cfRule type="cellIs" dxfId="16" priority="13" operator="equal">
      <formula>"Select from drop-down list or enter another numerical value"</formula>
    </cfRule>
  </conditionalFormatting>
  <conditionalFormatting sqref="D23 D19:D20">
    <cfRule type="cellIs" dxfId="15" priority="12" operator="equal">
      <formula>"Input VSpslz &amp; conversion factor or directly input CODpslz"</formula>
    </cfRule>
  </conditionalFormatting>
  <conditionalFormatting sqref="D24">
    <cfRule type="cellIs" dxfId="14" priority="11" operator="equal">
      <formula>"Input VSwaslz &amp; conversion factor or directly input CODwaslz"</formula>
    </cfRule>
  </conditionalFormatting>
  <conditionalFormatting sqref="D14">
    <cfRule type="cellIs" dxfId="13" priority="1" operator="equal">
      <formula>"Enter reporting period year ending( e.g. for 2016/17 enter 2017)"</formula>
    </cfRule>
    <cfRule type="cellIs" dxfId="12" priority="2" operator="equal">
      <formula>"Enter reporting period year ending( e.g. for 2015/16 enter 2016)"</formula>
    </cfRule>
    <cfRule type="cellIs" dxfId="11" priority="3" operator="equal">
      <formula>"Enter reporting period year ending( e.g. for 2015/16 enter 2016"</formula>
    </cfRule>
    <cfRule type="cellIs" dxfId="10" priority="9" operator="equal">
      <formula>"This calculator is not suitable for earlier reporting periods"</formula>
    </cfRule>
    <cfRule type="cellIs" dxfId="9" priority="10" operator="equal">
      <formula>"Please enter required information"</formula>
    </cfRule>
  </conditionalFormatting>
  <conditionalFormatting sqref="D18">
    <cfRule type="cellIs" dxfId="8" priority="8" operator="equal">
      <formula>"Please remove one of the numbers from the above cells"</formula>
    </cfRule>
  </conditionalFormatting>
  <conditionalFormatting sqref="D19:D20">
    <cfRule type="cellIs" dxfId="7" priority="7" operator="equal">
      <formula>"Please remove entered value"</formula>
    </cfRule>
  </conditionalFormatting>
  <conditionalFormatting sqref="D20">
    <cfRule type="cellIs" dxfId="6" priority="6" operator="equal">
      <formula>"Input VSwaslz &amp; conversion factor or directly input CODwaslz"</formula>
    </cfRule>
  </conditionalFormatting>
  <conditionalFormatting sqref="D28">
    <cfRule type="cellIs" dxfId="5" priority="5" operator="equal">
      <formula>"Please remove one of the numbers from the above cells"</formula>
    </cfRule>
  </conditionalFormatting>
  <conditionalFormatting sqref="D29:D30">
    <cfRule type="cellIs" dxfId="4" priority="4" operator="equal">
      <formula>"CODtrlz + CODtroz should be &lt; CODslz"</formula>
    </cfRule>
  </conditionalFormatting>
  <dataValidations count="7">
    <dataValidation operator="greaterThanOrEqual" allowBlank="1" showInputMessage="1" showErrorMessage="1" error="Input must be a positive numerical value" sqref="C18 C28" xr:uid="{00000000-0002-0000-0300-000000000000}"/>
    <dataValidation type="whole" operator="greaterThanOrEqual" allowBlank="1" showInputMessage="1" showErrorMessage="1" errorTitle="Wrong year entered" error="This calculator is not suitable for earlier reporting periods. Please contact the Clean Energy Regulator for an earlier version of the waste water calculator" sqref="C14" xr:uid="{00000000-0002-0000-0300-000001000000}">
      <formula1>2016</formula1>
    </dataValidation>
    <dataValidation showInputMessage="1" showErrorMessage="1" error="Select from dropdown list" sqref="C21:C22" xr:uid="{00000000-0002-0000-0300-000002000000}"/>
    <dataValidation type="list" allowBlank="1" showInputMessage="1" showErrorMessage="1" errorTitle="NOT VALID" error="Method must be entered as a whole number. Method 2 or 3 only available." sqref="C15" xr:uid="{00000000-0002-0000-0300-000003000000}">
      <formula1>"2,3"</formula1>
    </dataValidation>
    <dataValidation allowBlank="1" showInputMessage="1" showErrorMessage="1" error="Input must be a positive numerical value" sqref="C29:C30" xr:uid="{00000000-0002-0000-0300-000004000000}"/>
    <dataValidation type="list" allowBlank="1" showInputMessage="1" error="Select from dropdown list" sqref="C31:C32" xr:uid="{00000000-0002-0000-0300-000005000000}">
      <formula1>IPCC_default_treatment_types</formula1>
    </dataValidation>
    <dataValidation type="decimal" operator="greaterThanOrEqual" allowBlank="1" showInputMessage="1" showErrorMessage="1" error="Input must be a positive numerical value" sqref="C33:C35 C19:C20 C16 C23:C24" xr:uid="{00000000-0002-0000-0300-000006000000}">
      <formula1>0</formula1>
    </dataValidation>
  </dataValidations>
  <pageMargins left="0.70866141732283472" right="0.70866141732283472" top="0.74803149606299213" bottom="0.74803149606299213" header="0.31496062992125984" footer="0.31496062992125984"/>
  <pageSetup paperSize="12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0"/>
  <sheetViews>
    <sheetView showRowColHeaders="0" zoomScaleNormal="100" workbookViewId="0">
      <selection activeCell="C8" sqref="C8"/>
    </sheetView>
  </sheetViews>
  <sheetFormatPr defaultColWidth="0" defaultRowHeight="12.75" zeroHeight="1" x14ac:dyDescent="0.2"/>
  <cols>
    <col min="1" max="2" width="55.85546875" customWidth="1"/>
    <col min="3" max="3" width="24.7109375" customWidth="1"/>
    <col min="4" max="4" width="85.5703125" customWidth="1"/>
    <col min="5" max="5" width="74.28515625" hidden="1" customWidth="1"/>
    <col min="6" max="16384" width="9.140625" hidden="1"/>
  </cols>
  <sheetData>
    <row r="1" spans="1:5" ht="30.2" customHeight="1" x14ac:dyDescent="0.2">
      <c r="A1" s="370"/>
      <c r="B1" s="370"/>
      <c r="C1" s="370"/>
      <c r="D1" s="370"/>
    </row>
    <row r="2" spans="1:5" ht="30.2" customHeight="1" x14ac:dyDescent="0.2">
      <c r="A2" s="370"/>
      <c r="B2" s="370"/>
      <c r="C2" s="370"/>
      <c r="D2" s="370"/>
    </row>
    <row r="3" spans="1:5" ht="30.2" customHeight="1" x14ac:dyDescent="0.2">
      <c r="A3" s="608"/>
      <c r="B3" s="608"/>
      <c r="C3" s="488"/>
      <c r="D3" s="265"/>
    </row>
    <row r="4" spans="1:5" ht="30.2" customHeight="1" x14ac:dyDescent="0.2">
      <c r="A4" s="608"/>
      <c r="B4" s="608"/>
      <c r="C4" s="488"/>
      <c r="D4" s="265"/>
    </row>
    <row r="5" spans="1:5" ht="40.700000000000003" customHeight="1" x14ac:dyDescent="0.25">
      <c r="A5" s="347"/>
      <c r="B5" s="348"/>
      <c r="C5" s="310"/>
      <c r="D5" s="310"/>
    </row>
    <row r="6" spans="1:5" ht="30.2" customHeight="1" x14ac:dyDescent="0.2">
      <c r="A6" s="606" t="s">
        <v>275</v>
      </c>
      <c r="B6" s="607"/>
      <c r="C6" s="310"/>
      <c r="D6" s="310"/>
    </row>
    <row r="7" spans="1:5" ht="30.2" customHeight="1" x14ac:dyDescent="0.2">
      <c r="A7" s="592" t="s">
        <v>283</v>
      </c>
      <c r="B7" s="605"/>
      <c r="C7" s="605"/>
      <c r="D7" s="593"/>
    </row>
    <row r="8" spans="1:5" ht="30.2" customHeight="1" x14ac:dyDescent="0.2">
      <c r="A8" s="534" t="s">
        <v>270</v>
      </c>
      <c r="B8" s="534"/>
      <c r="C8" s="473"/>
      <c r="D8" s="298" t="str">
        <f>IF(C8="","Please select reporting method","")</f>
        <v>Please select reporting method</v>
      </c>
    </row>
    <row r="9" spans="1:5" ht="30.2" customHeight="1" x14ac:dyDescent="0.2">
      <c r="A9" s="534" t="str">
        <f>Calculations!G123</f>
        <v>Tonnes of nitrogen entering the plant</v>
      </c>
      <c r="B9" s="534"/>
      <c r="C9" s="339" t="str">
        <f>IF(ISNUMBER(C14),"",IF((SUM(C15,C16,C18,C20,C22)&lt;1),"",(SUM(C15,C16,C18,C20,C22))))</f>
        <v/>
      </c>
      <c r="D9" s="368" t="str">
        <f>IF(A9="Nin (tonnes of nitrogen entering the plant)",IF(C10="","Value will be calculated for you",PlseIgn),"")</f>
        <v/>
      </c>
    </row>
    <row r="10" spans="1:5" ht="30.2" customHeight="1" x14ac:dyDescent="0.2">
      <c r="A10" s="599" t="str">
        <f>Calculations!E125</f>
        <v>Population serviced by the plant during the year (P)</v>
      </c>
      <c r="B10" s="599"/>
      <c r="C10" s="467"/>
      <c r="D10" s="325" t="str">
        <f>IF(C10="",IF(C9="","Please enter required information (Other treatment plant only)","Do not enter data"),"")</f>
        <v>Please enter required information (Other treatment plant only)</v>
      </c>
      <c r="E10" s="357" t="str">
        <f>IF('Nitrogen Method 1 2 3'!C10="",IF('Nitrogen Method 1 2 3'!C9="",InpReq,PlseDel),'Nitrogen Method 1 2 3'!C10)</f>
        <v>Please enter required information</v>
      </c>
    </row>
    <row r="11" spans="1:5" ht="30.2" customHeight="1" x14ac:dyDescent="0.2">
      <c r="A11" s="599" t="str">
        <f>Calculations!E126</f>
        <v>Annual per capita protein intake of the population being served by the plant in tonnes (Protein)</v>
      </c>
      <c r="B11" s="599"/>
      <c r="C11" s="365" t="str">
        <f>'Nitrogen Method 1 2 3'!E11</f>
        <v/>
      </c>
      <c r="D11" s="325" t="str">
        <f>IF($C$8=1,"Value will be calculated for you","")</f>
        <v/>
      </c>
      <c r="E11" s="358" t="str">
        <f>IF('Nitrogen Method 1 2 3'!$C$8=1,Protein1,"")</f>
        <v/>
      </c>
    </row>
    <row r="12" spans="1:5" ht="30.2" customHeight="1" x14ac:dyDescent="0.2">
      <c r="A12" s="599" t="str">
        <f>Calculations!E127</f>
        <v>Fraction of nitrogen in protein(FracPr)</v>
      </c>
      <c r="B12" s="599"/>
      <c r="C12" s="365" t="str">
        <f>'Nitrogen Method 1 2 3'!E12</f>
        <v/>
      </c>
      <c r="D12" s="325" t="str">
        <f>IF($C$8=1,"Value will be calculated for you","")</f>
        <v/>
      </c>
      <c r="E12" s="358" t="str">
        <f>IF('Nitrogen Method 1 2 3'!$C$8=1,FracPr1,"")</f>
        <v/>
      </c>
    </row>
    <row r="13" spans="1:5" ht="30.2" customHeight="1" thickBot="1" x14ac:dyDescent="0.25">
      <c r="A13" s="599" t="str">
        <f>Calculations!E128</f>
        <v>Quantity of nitrogen entering the plant in tonnes (Nin) (Method 1)</v>
      </c>
      <c r="B13" s="599"/>
      <c r="C13" s="367" t="str">
        <f>IF(C8="","",IF(C8&gt;1,"",'Nitrogen Method 1 2 3'!E13))</f>
        <v/>
      </c>
      <c r="D13" s="325" t="str">
        <f>IF(C8=1,"Value will be calculated for you","Please enter value on the next row")</f>
        <v>Please enter value on the next row</v>
      </c>
      <c r="E13" s="359" t="str">
        <f>IF('Nitrogen Method 1 2 3'!C8=1,IF('Nitrogen Method 1 2 3'!C14="",'Nitrogen Method 1 2 3'!C10*E11*E12,Calculations!D13),IF('Nitrogen Method 1 2 3'!C14="",IF('Nitrogen Method 1 2 3'!C9="",InpReq,PlseDel),'Nitrogen Method 1 2 3'!C14))</f>
        <v>Please enter required information</v>
      </c>
    </row>
    <row r="14" spans="1:5" ht="30.2" customHeight="1" x14ac:dyDescent="0.2">
      <c r="A14" s="599" t="s">
        <v>271</v>
      </c>
      <c r="B14" s="599"/>
      <c r="C14" s="469"/>
      <c r="D14" s="325" t="str">
        <f>IF(C8=1,"Do not enter value on this row","Please enter required information (Other treatment plant only)")</f>
        <v>Please enter required information (Other treatment plant only)</v>
      </c>
      <c r="E14" s="360"/>
    </row>
    <row r="15" spans="1:5" ht="30.2" customHeight="1" x14ac:dyDescent="0.2">
      <c r="A15" s="604" t="str">
        <f>Calculations!E129</f>
        <v>Tonnes of nitrogen in sludge transferred out of the plant and removed to landfill (Ntrl)</v>
      </c>
      <c r="B15" s="604"/>
      <c r="C15" s="469"/>
      <c r="D15" s="325" t="str">
        <f>IF(C15="","Please enter required information (Primary and other treatment plant)","")</f>
        <v>Please enter required information (Primary and other treatment plant)</v>
      </c>
      <c r="E15" s="361" t="str">
        <f>IF('Nitrogen Method 1 2 3'!C15="",InpReq,'Nitrogen Method 1 2 3'!C15)</f>
        <v>Please enter required information</v>
      </c>
    </row>
    <row r="16" spans="1:5" ht="30.2" customHeight="1" x14ac:dyDescent="0.2">
      <c r="A16" s="604" t="str">
        <f>Calculations!E130</f>
        <v>Tonnes of nitrogen in sludge transferred out of the plant and removed to a site other than landfill (Ntro)</v>
      </c>
      <c r="B16" s="604"/>
      <c r="C16" s="469"/>
      <c r="D16" s="325" t="str">
        <f>IF(C16="","Please enter required information (Primary and other treatment plant)","")</f>
        <v>Please enter required information (Primary and other treatment plant)</v>
      </c>
      <c r="E16" s="362" t="str">
        <f>IF('Nitrogen Method 1 2 3'!C16="",InpReq,'Nitrogen Method 1 2 3'!C16)</f>
        <v>Please enter required information</v>
      </c>
    </row>
    <row r="17" spans="1:5" ht="30.2" customHeight="1" x14ac:dyDescent="0.2">
      <c r="A17" s="599" t="str">
        <f>Calculations!E131</f>
        <v>Emission factor for wastewater treatment (Efsecij)</v>
      </c>
      <c r="B17" s="599"/>
      <c r="C17" s="366">
        <f>'Nitrogen Method 1 2 3'!E17</f>
        <v>4.9000000000000004</v>
      </c>
      <c r="D17" s="325" t="s">
        <v>272</v>
      </c>
      <c r="E17" s="363">
        <v>4.9000000000000004</v>
      </c>
    </row>
    <row r="18" spans="1:5" ht="30.2" customHeight="1" x14ac:dyDescent="0.2">
      <c r="A18" s="599" t="str">
        <f>Calculations!F132</f>
        <v>Tonnes of nitrogen in effluent - Enclosed waters (Noutdisij)</v>
      </c>
      <c r="B18" s="599"/>
      <c r="C18" s="469"/>
      <c r="D18" s="325" t="str">
        <f>IF(C18="","Please enter required information (Primary and other treatment plant)","")</f>
        <v>Please enter required information (Primary and other treatment plant)</v>
      </c>
      <c r="E18" s="362" t="str">
        <f>IF('Nitrogen Method 1 2 3'!C18="",InpReq,'Nitrogen Method 1 2 3'!C18)</f>
        <v>Please enter required information</v>
      </c>
    </row>
    <row r="19" spans="1:5" ht="30.2" customHeight="1" x14ac:dyDescent="0.2">
      <c r="A19" s="599" t="str">
        <f>Calculations!F133</f>
        <v>Tonnes of nitrogen in effluent - Enclosed waters (EFdisij)</v>
      </c>
      <c r="B19" s="599"/>
      <c r="C19" s="366">
        <f>'Nitrogen Method 1 2 3'!E19</f>
        <v>4.7</v>
      </c>
      <c r="D19" s="325" t="s">
        <v>272</v>
      </c>
      <c r="E19" s="363">
        <v>4.7</v>
      </c>
    </row>
    <row r="20" spans="1:5" ht="30.2" customHeight="1" x14ac:dyDescent="0.25">
      <c r="A20" s="600" t="str">
        <f>Calculations!F134</f>
        <v>Tonnes of nitrogen in effluent - Estuarine waters (Noutdisij)</v>
      </c>
      <c r="B20" s="601"/>
      <c r="C20" s="469"/>
      <c r="D20" s="325" t="str">
        <f>IF(C20="","Please enter required information (Primary and other treatment plant)","")</f>
        <v>Please enter required information (Primary and other treatment plant)</v>
      </c>
      <c r="E20" s="362" t="str">
        <f>IF('Nitrogen Method 1 2 3'!C20="",InpReq,'Nitrogen Method 1 2 3'!C20)</f>
        <v>Please enter required information</v>
      </c>
    </row>
    <row r="21" spans="1:5" ht="30.2" customHeight="1" x14ac:dyDescent="0.25">
      <c r="A21" s="602" t="str">
        <f>Calculations!F135</f>
        <v>Tonnes of nitrogen in effluent - Estuarine waters (EFdisij)</v>
      </c>
      <c r="B21" s="603"/>
      <c r="C21" s="366">
        <f>'Nitrogen Method 1 2 3'!E21</f>
        <v>1.2</v>
      </c>
      <c r="D21" s="325" t="s">
        <v>272</v>
      </c>
      <c r="E21" s="363">
        <v>1.2</v>
      </c>
    </row>
    <row r="22" spans="1:5" ht="30.2" customHeight="1" x14ac:dyDescent="0.25">
      <c r="A22" s="600" t="str">
        <f>Calculations!F136</f>
        <v>Tonnes of nitrogen in effluent - Open coastal waters (Noutdisij)</v>
      </c>
      <c r="B22" s="601"/>
      <c r="C22" s="469"/>
      <c r="D22" s="325" t="str">
        <f>IF(C22="","Please enter required information (Primary and other treatment plant)","")</f>
        <v>Please enter required information (Primary and other treatment plant)</v>
      </c>
      <c r="E22" s="362" t="str">
        <f>IF('Nitrogen Method 1 2 3'!C22="",InpReq,'Nitrogen Method 1 2 3'!C22)</f>
        <v>Please enter required information</v>
      </c>
    </row>
    <row r="23" spans="1:5" ht="30.2" customHeight="1" thickBot="1" x14ac:dyDescent="0.3">
      <c r="A23" s="600" t="str">
        <f>Calculations!F137</f>
        <v>Tonnes of nitrogen in effluent - Enclosed waters (Efdisij)</v>
      </c>
      <c r="B23" s="601"/>
      <c r="C23" s="366">
        <f>'Nitrogen Method 1 2 3'!E23</f>
        <v>0</v>
      </c>
      <c r="D23" s="325" t="s">
        <v>272</v>
      </c>
      <c r="E23" s="364">
        <v>0</v>
      </c>
    </row>
    <row r="24" spans="1:5" ht="22.7" customHeight="1" x14ac:dyDescent="0.25">
      <c r="A24" s="377"/>
      <c r="B24" s="377"/>
      <c r="C24" s="378"/>
      <c r="D24" s="379"/>
    </row>
    <row r="25" spans="1:5" ht="30.2" customHeight="1" x14ac:dyDescent="0.2">
      <c r="A25" s="595" t="s">
        <v>274</v>
      </c>
      <c r="B25" s="596"/>
      <c r="C25" s="341" t="e">
        <f>(IF('Nitrogen Method 1 2 3'!E13&gt;0,'Nitrogen Method 1 2 3'!E13,C9)-C15-C16-(C18+(C20)+(C22)))*('Nitrogen Method 1 2 3'!E17)</f>
        <v>#VALUE!</v>
      </c>
      <c r="D25" s="325" t="s">
        <v>5</v>
      </c>
    </row>
    <row r="26" spans="1:5" ht="30.2" customHeight="1" x14ac:dyDescent="0.2">
      <c r="A26" s="597"/>
      <c r="B26" s="598"/>
      <c r="C26" s="341">
        <f>C18*'Nitrogen Method 1 2 3'!E19+C20*IF(ISNUMBER('Nitrogen Method 1 2 3'!E21),'Nitrogen Method 1 2 3'!E21,0)+C22*IF(ISNUMBER('Nitrogen Method 1 2 3'!E23),'Nitrogen Method 1 2 3'!E23,0)</f>
        <v>0</v>
      </c>
      <c r="D26" s="325" t="s">
        <v>6</v>
      </c>
    </row>
    <row r="27" spans="1:5" ht="30.2" customHeight="1" x14ac:dyDescent="0.2">
      <c r="A27" s="597"/>
      <c r="B27" s="598"/>
      <c r="C27" s="376" t="e">
        <f>C25+C26</f>
        <v>#VALUE!</v>
      </c>
      <c r="D27" s="372" t="s">
        <v>1</v>
      </c>
    </row>
    <row r="28" spans="1:5" ht="30.2" customHeight="1" x14ac:dyDescent="0.25">
      <c r="A28" s="373"/>
      <c r="B28" s="374"/>
      <c r="C28" s="375"/>
      <c r="D28" s="375"/>
    </row>
    <row r="29" spans="1:5" ht="12.2" customHeight="1" x14ac:dyDescent="0.25">
      <c r="A29" s="321"/>
      <c r="B29" s="380"/>
      <c r="C29" s="271"/>
      <c r="D29" s="271"/>
    </row>
    <row r="30" spans="1:5" ht="15.75" hidden="1" x14ac:dyDescent="0.25">
      <c r="A30" s="321"/>
      <c r="B30" s="380"/>
      <c r="C30" s="271"/>
      <c r="D30" s="271"/>
    </row>
  </sheetData>
  <sheetProtection algorithmName="SHA-256" hashValue="thvPFTrnIPdORA7V+nFkI1dNqmIJLSts6BHpzo+rjWM=" saltValue="tjEXdrBoEMNa8rsahGf09Q==" spinCount="100000" sheet="1" objects="1" scenarios="1" selectLockedCells="1"/>
  <mergeCells count="21">
    <mergeCell ref="A8:B8"/>
    <mergeCell ref="A7:D7"/>
    <mergeCell ref="A6:B6"/>
    <mergeCell ref="A3:B3"/>
    <mergeCell ref="A9:B9"/>
    <mergeCell ref="A4:B4"/>
    <mergeCell ref="A25:B27"/>
    <mergeCell ref="A10:B10"/>
    <mergeCell ref="A11:B11"/>
    <mergeCell ref="A20:B20"/>
    <mergeCell ref="A21:B21"/>
    <mergeCell ref="A22:B22"/>
    <mergeCell ref="A23:B23"/>
    <mergeCell ref="A19:B19"/>
    <mergeCell ref="A12:B12"/>
    <mergeCell ref="A13:B13"/>
    <mergeCell ref="A15:B15"/>
    <mergeCell ref="A16:B16"/>
    <mergeCell ref="A17:B17"/>
    <mergeCell ref="A18:B18"/>
    <mergeCell ref="A14:B14"/>
  </mergeCells>
  <conditionalFormatting sqref="D14">
    <cfRule type="cellIs" dxfId="3" priority="4" operator="equal">
      <formula>"Do not enter value on this row"</formula>
    </cfRule>
  </conditionalFormatting>
  <conditionalFormatting sqref="D8">
    <cfRule type="cellIs" dxfId="2" priority="3" operator="equal">
      <formula>"Please select reporting method"</formula>
    </cfRule>
  </conditionalFormatting>
  <conditionalFormatting sqref="D10 D14">
    <cfRule type="cellIs" dxfId="1" priority="2" operator="equal">
      <formula>"Please enter required information (Other treatment plant only)"</formula>
    </cfRule>
  </conditionalFormatting>
  <conditionalFormatting sqref="D15:D16 D18 D20 D22">
    <cfRule type="cellIs" dxfId="0" priority="1" operator="equal">
      <formula>"Please enter required information (Primary and other treatment plant)"</formula>
    </cfRule>
  </conditionalFormatting>
  <dataValidations count="3">
    <dataValidation type="list" allowBlank="1" showInputMessage="1" showErrorMessage="1" error="Method must be entered as a whole number. Methods 1, 2, or 3 only available" sqref="C8" xr:uid="{00000000-0002-0000-0400-000000000000}">
      <formula1>"1, 2, 3"</formula1>
    </dataValidation>
    <dataValidation allowBlank="1" errorTitle="Automatic Calculation" error="Do not enter a value into this cell. If you are calculating Nin for a primary wastewater treatment plant then Nin is calculated from values entered for Ntrl, Ntro, Noutdisij." promptTitle="Automatic Calculation" prompt="Do not enter a value into this cell. If you are calculating Nin for a primary wastewater treatment plant then Nin is calculated from values entered for Ntrl, Ntro, Noutdisij." sqref="C9" xr:uid="{00000000-0002-0000-0400-000001000000}"/>
    <dataValidation type="decimal" operator="greaterThanOrEqual" allowBlank="1" showInputMessage="1" showErrorMessage="1" error="Input must be a positive numerical value" sqref="C22 C20 C18 C10 C13:C16" xr:uid="{00000000-0002-0000-0400-000002000000}">
      <formula1>0</formula1>
    </dataValidation>
  </dataValidations>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U177"/>
  <sheetViews>
    <sheetView showRowColHeaders="0" zoomScaleNormal="100" workbookViewId="0">
      <selection activeCell="B152" sqref="B152:O152"/>
    </sheetView>
  </sheetViews>
  <sheetFormatPr defaultColWidth="0" defaultRowHeight="12.75" zeroHeight="1" x14ac:dyDescent="0.2"/>
  <cols>
    <col min="1" max="16" width="9.7109375" style="92" customWidth="1"/>
    <col min="17" max="18" width="9.7109375" style="176" hidden="1" customWidth="1"/>
    <col min="19" max="21" width="9.7109375" style="92" hidden="1" customWidth="1"/>
    <col min="22" max="16384" width="9.140625" style="92" hidden="1"/>
  </cols>
  <sheetData>
    <row r="1" spans="2:15" s="92" customFormat="1" ht="111.2" customHeight="1" x14ac:dyDescent="0.2"/>
    <row r="2" spans="2:15" s="92" customFormat="1" ht="23.25" customHeight="1" x14ac:dyDescent="0.2">
      <c r="B2" s="613" t="s">
        <v>342</v>
      </c>
      <c r="C2" s="614"/>
      <c r="D2" s="614"/>
      <c r="E2" s="614"/>
      <c r="F2" s="614"/>
      <c r="G2" s="614"/>
      <c r="H2" s="614"/>
      <c r="I2" s="614"/>
      <c r="J2" s="614"/>
      <c r="K2" s="614"/>
      <c r="L2" s="614"/>
      <c r="M2" s="614"/>
      <c r="N2" s="614"/>
      <c r="O2" s="614"/>
    </row>
    <row r="3" spans="2:15" s="92" customFormat="1" ht="15" hidden="1" x14ac:dyDescent="0.2">
      <c r="B3" s="481"/>
      <c r="C3" s="615"/>
      <c r="D3" s="615"/>
      <c r="E3" s="616"/>
      <c r="F3" s="616"/>
      <c r="G3" s="616"/>
      <c r="H3" s="616"/>
      <c r="I3" s="616"/>
      <c r="J3" s="616"/>
      <c r="K3" s="616"/>
      <c r="L3" s="616"/>
      <c r="M3" s="616"/>
      <c r="N3" s="616"/>
    </row>
    <row r="4" spans="2:15" s="92" customFormat="1" ht="15" x14ac:dyDescent="0.2">
      <c r="B4" s="480"/>
      <c r="C4" s="617" t="s">
        <v>328</v>
      </c>
      <c r="D4" s="618"/>
      <c r="E4" s="618"/>
      <c r="F4" s="618"/>
      <c r="G4" s="618"/>
      <c r="H4" s="618"/>
      <c r="I4" s="618"/>
      <c r="J4" s="618"/>
      <c r="K4" s="618"/>
      <c r="L4" s="618"/>
      <c r="M4" s="618"/>
      <c r="N4" s="618"/>
    </row>
    <row r="5" spans="2:15" s="92" customFormat="1" ht="30.2" hidden="1" customHeight="1" x14ac:dyDescent="0.2">
      <c r="B5" s="480"/>
    </row>
    <row r="6" spans="2:15" s="92" customFormat="1" ht="21.2" customHeight="1" x14ac:dyDescent="0.25">
      <c r="B6" s="609" t="s">
        <v>329</v>
      </c>
      <c r="C6" s="609"/>
      <c r="D6" s="609"/>
      <c r="E6" s="609"/>
      <c r="F6" s="609"/>
      <c r="G6" s="609"/>
      <c r="H6" s="609"/>
      <c r="I6" s="609"/>
      <c r="J6" s="609"/>
      <c r="K6" s="609"/>
      <c r="L6" s="609"/>
      <c r="M6" s="609"/>
      <c r="N6" s="609"/>
      <c r="O6" s="609"/>
    </row>
    <row r="7" spans="2:15" s="92" customFormat="1" hidden="1" x14ac:dyDescent="0.2"/>
    <row r="8" spans="2:15" s="92" customFormat="1" ht="21" hidden="1" x14ac:dyDescent="0.35">
      <c r="F8" s="451"/>
      <c r="G8" s="451"/>
      <c r="H8" s="493"/>
    </row>
    <row r="9" spans="2:15" s="92" customFormat="1" hidden="1" x14ac:dyDescent="0.2"/>
    <row r="10" spans="2:15" s="92" customFormat="1" ht="18.75" hidden="1" x14ac:dyDescent="0.25">
      <c r="B10" s="452"/>
      <c r="E10" s="453"/>
    </row>
    <row r="11" spans="2:15" s="92" customFormat="1" x14ac:dyDescent="0.2"/>
    <row r="12" spans="2:15" s="92" customFormat="1" x14ac:dyDescent="0.2"/>
    <row r="13" spans="2:15" s="92" customFormat="1" x14ac:dyDescent="0.2"/>
    <row r="14" spans="2:15" s="92" customFormat="1" x14ac:dyDescent="0.2"/>
    <row r="15" spans="2:15" s="92" customFormat="1" x14ac:dyDescent="0.2"/>
    <row r="16" spans="2:15" s="92" customFormat="1" x14ac:dyDescent="0.2"/>
    <row r="17" s="92" customFormat="1" x14ac:dyDescent="0.2"/>
    <row r="18" s="92" customFormat="1" x14ac:dyDescent="0.2"/>
    <row r="19" s="92" customFormat="1" x14ac:dyDescent="0.2"/>
    <row r="20" s="92" customFormat="1" x14ac:dyDescent="0.2"/>
    <row r="21" s="92" customFormat="1" x14ac:dyDescent="0.2"/>
    <row r="22" s="92" customFormat="1" x14ac:dyDescent="0.2"/>
    <row r="23" s="92" customFormat="1" x14ac:dyDescent="0.2"/>
    <row r="24" s="92" customFormat="1" x14ac:dyDescent="0.2"/>
    <row r="25" s="92" customFormat="1" x14ac:dyDescent="0.2"/>
    <row r="26" s="92" customFormat="1" x14ac:dyDescent="0.2"/>
    <row r="27" s="92" customFormat="1" x14ac:dyDescent="0.2"/>
    <row r="28" s="92" customFormat="1" x14ac:dyDescent="0.2"/>
    <row r="29" s="92" customFormat="1" x14ac:dyDescent="0.2"/>
    <row r="30" s="92" customFormat="1" x14ac:dyDescent="0.2"/>
    <row r="31" s="92" customFormat="1" x14ac:dyDescent="0.2"/>
    <row r="32" s="92" customFormat="1" x14ac:dyDescent="0.2"/>
    <row r="33" spans="2:15" s="92" customFormat="1" x14ac:dyDescent="0.2"/>
    <row r="34" spans="2:15" s="92" customFormat="1" x14ac:dyDescent="0.2"/>
    <row r="35" spans="2:15" s="92" customFormat="1" x14ac:dyDescent="0.2"/>
    <row r="36" spans="2:15" s="92" customFormat="1" x14ac:dyDescent="0.2"/>
    <row r="37" spans="2:15" s="92" customFormat="1" x14ac:dyDescent="0.2"/>
    <row r="38" spans="2:15" s="92" customFormat="1" x14ac:dyDescent="0.2"/>
    <row r="39" spans="2:15" s="92" customFormat="1" x14ac:dyDescent="0.2"/>
    <row r="40" spans="2:15" s="92" customFormat="1" x14ac:dyDescent="0.2"/>
    <row r="41" spans="2:15" s="92" customFormat="1" x14ac:dyDescent="0.2"/>
    <row r="42" spans="2:15" s="92" customFormat="1" ht="19.5" customHeight="1" x14ac:dyDescent="0.25">
      <c r="B42" s="609" t="s">
        <v>343</v>
      </c>
      <c r="C42" s="609"/>
      <c r="D42" s="609"/>
      <c r="E42" s="609"/>
      <c r="F42" s="609"/>
      <c r="G42" s="609"/>
      <c r="H42" s="609"/>
      <c r="I42" s="609"/>
      <c r="J42" s="609"/>
      <c r="K42" s="609"/>
      <c r="L42" s="609"/>
      <c r="M42" s="609"/>
      <c r="N42" s="609"/>
      <c r="O42" s="609"/>
    </row>
    <row r="43" spans="2:15" s="92" customFormat="1" ht="18.75" customHeight="1" x14ac:dyDescent="0.25">
      <c r="B43" s="609" t="s">
        <v>331</v>
      </c>
      <c r="C43" s="609"/>
      <c r="D43" s="609"/>
      <c r="E43" s="609"/>
      <c r="F43" s="609"/>
      <c r="G43" s="609"/>
      <c r="H43" s="609"/>
      <c r="I43" s="609"/>
      <c r="J43" s="609"/>
      <c r="K43" s="609"/>
      <c r="L43" s="609"/>
      <c r="M43" s="609"/>
      <c r="N43" s="609"/>
      <c r="O43" s="609"/>
    </row>
    <row r="44" spans="2:15" s="92" customFormat="1" x14ac:dyDescent="0.2"/>
    <row r="45" spans="2:15" s="92" customFormat="1" hidden="1" x14ac:dyDescent="0.2"/>
    <row r="46" spans="2:15" s="92" customFormat="1" hidden="1" x14ac:dyDescent="0.2"/>
    <row r="47" spans="2:15" s="92" customFormat="1" hidden="1" x14ac:dyDescent="0.2"/>
    <row r="48" spans="2:15" s="92" customFormat="1" hidden="1" x14ac:dyDescent="0.2"/>
    <row r="49" spans="2:18" hidden="1" x14ac:dyDescent="0.2">
      <c r="Q49" s="92"/>
      <c r="R49" s="92"/>
    </row>
    <row r="50" spans="2:18" hidden="1" x14ac:dyDescent="0.2">
      <c r="Q50" s="92"/>
      <c r="R50" s="92"/>
    </row>
    <row r="51" spans="2:18" ht="15.75" hidden="1" x14ac:dyDescent="0.25">
      <c r="E51" s="453"/>
      <c r="Q51" s="92"/>
      <c r="R51" s="92"/>
    </row>
    <row r="52" spans="2:18" hidden="1" x14ac:dyDescent="0.2">
      <c r="Q52" s="92"/>
      <c r="R52" s="92"/>
    </row>
    <row r="53" spans="2:18" ht="19.5" hidden="1" thickBot="1" x14ac:dyDescent="0.3">
      <c r="C53" s="452"/>
      <c r="G53" s="453"/>
      <c r="Q53" s="92"/>
      <c r="R53" s="92"/>
    </row>
    <row r="54" spans="2:18" ht="30.2" customHeight="1" x14ac:dyDescent="0.2">
      <c r="B54" s="482" t="s">
        <v>160</v>
      </c>
      <c r="C54" s="612" t="s">
        <v>161</v>
      </c>
      <c r="D54" s="612"/>
      <c r="E54" s="612"/>
      <c r="F54" s="612"/>
      <c r="G54" s="612"/>
      <c r="H54" s="612"/>
      <c r="I54" s="612"/>
      <c r="J54" s="612"/>
      <c r="K54" s="612"/>
      <c r="L54" s="612"/>
      <c r="M54" s="612"/>
      <c r="N54" s="612"/>
      <c r="O54" s="484" t="s">
        <v>332</v>
      </c>
      <c r="Q54" s="92"/>
      <c r="R54" s="92"/>
    </row>
    <row r="55" spans="2:18" ht="30.2" customHeight="1" x14ac:dyDescent="0.2">
      <c r="B55" s="498"/>
      <c r="C55" s="549" t="s">
        <v>145</v>
      </c>
      <c r="D55" s="549"/>
      <c r="E55" s="549"/>
      <c r="F55" s="549"/>
      <c r="G55" s="549"/>
      <c r="H55" s="549"/>
      <c r="I55" s="549"/>
      <c r="J55" s="549"/>
      <c r="K55" s="549"/>
      <c r="L55" s="549"/>
      <c r="M55" s="549"/>
      <c r="N55" s="549"/>
      <c r="O55" s="485" t="str">
        <f>IF('Methane method 1'!C5+'Methane method 2 3'!C14&gt;=2015, IF('Methane method 1'!C6&gt;1, "-", IF(SUM(O90,O159)=0, "-",Calculations!T7)), IF(Legacy!C24=1, IF(SUM(O90,O159)=0,"-",Calculations!T7),"-"))</f>
        <v>-</v>
      </c>
      <c r="Q55" s="92"/>
      <c r="R55" s="92"/>
    </row>
    <row r="56" spans="2:18" ht="30.2" customHeight="1" x14ac:dyDescent="0.2">
      <c r="B56" s="498"/>
      <c r="C56" s="549" t="s">
        <v>146</v>
      </c>
      <c r="D56" s="549"/>
      <c r="E56" s="549"/>
      <c r="F56" s="549"/>
      <c r="G56" s="549"/>
      <c r="H56" s="549"/>
      <c r="I56" s="549"/>
      <c r="J56" s="549"/>
      <c r="K56" s="549"/>
      <c r="L56" s="549"/>
      <c r="M56" s="549"/>
      <c r="N56" s="549"/>
      <c r="O56" s="483" t="str">
        <f>IF('Methane method 1'!C5+'Methane method 2 3'!C14&gt;=2015, IF('Methane method 1'!C6&gt;1, "-", IF(SUM(O90,O159)=0, "-",Calculations!T8)), IF(Legacy!C24=1, IF(SUM(O90,O159)=0,"-",Calculations!T8),"-"))</f>
        <v>-</v>
      </c>
      <c r="Q56" s="92"/>
      <c r="R56" s="92"/>
    </row>
    <row r="57" spans="2:18" ht="30.2" customHeight="1" x14ac:dyDescent="0.2">
      <c r="B57" s="498"/>
      <c r="C57" s="549" t="s">
        <v>147</v>
      </c>
      <c r="D57" s="549"/>
      <c r="E57" s="549"/>
      <c r="F57" s="549"/>
      <c r="G57" s="549"/>
      <c r="H57" s="549"/>
      <c r="I57" s="549"/>
      <c r="J57" s="549"/>
      <c r="K57" s="549"/>
      <c r="L57" s="549"/>
      <c r="M57" s="549"/>
      <c r="N57" s="549"/>
      <c r="O57" s="483" t="str">
        <f>IF('Methane method 1'!C5+'Methane method 2 3'!C14&gt;=2015, IF('Methane method 1'!C6&gt;1, "-", IF(SUM(O90,O159)=0, "-",SUM(Calculations!R51:U51))), IF(Legacy!C24=1, IF(SUM(O90,O159)=0,"-",SUM(Calculations!R51:U51)),"-"))</f>
        <v>-</v>
      </c>
      <c r="Q57" s="92"/>
      <c r="R57" s="92"/>
    </row>
    <row r="58" spans="2:18" ht="30.2" customHeight="1" x14ac:dyDescent="0.2">
      <c r="B58" s="498"/>
      <c r="C58" s="549" t="s">
        <v>148</v>
      </c>
      <c r="D58" s="549"/>
      <c r="E58" s="549"/>
      <c r="F58" s="549"/>
      <c r="G58" s="549"/>
      <c r="H58" s="549"/>
      <c r="I58" s="549"/>
      <c r="J58" s="549"/>
      <c r="K58" s="549"/>
      <c r="L58" s="549"/>
      <c r="M58" s="549"/>
      <c r="N58" s="549"/>
      <c r="O58" s="483" t="str">
        <f>IF('Methane method 1'!C5+'Methane method 2 3'!C14&gt;=2015, IF('Methane method 1'!C6&gt;1, "-", IF(SUM(O90,O159)=0, "-",Calculations!T16)), IF(Legacy!C24=1, IF(SUM(O90,O159)=0,"-",Calculations!T16),"-"))</f>
        <v>-</v>
      </c>
      <c r="Q58" s="92"/>
      <c r="R58" s="92"/>
    </row>
    <row r="59" spans="2:18" ht="30.2" customHeight="1" x14ac:dyDescent="0.2">
      <c r="B59" s="612"/>
      <c r="C59" s="549" t="s">
        <v>149</v>
      </c>
      <c r="D59" s="549"/>
      <c r="E59" s="549"/>
      <c r="F59" s="549"/>
      <c r="G59" s="549"/>
      <c r="H59" s="549"/>
      <c r="I59" s="549"/>
      <c r="J59" s="549"/>
      <c r="K59" s="549"/>
      <c r="L59" s="549"/>
      <c r="M59" s="549"/>
      <c r="N59" s="549"/>
      <c r="O59" s="483" t="str">
        <f>IF('Methane method 1'!C5+'Methane method 2 3'!C14&gt;=2015, IF('Methane method 1'!C6&gt;1, "-", IF(SUM(O90,O159)=0, "-",Calculations!T10)), IF(Legacy!C24=1, IF(SUM(O90,O159)=0,"-",Calculations!T10),"-"))</f>
        <v>-</v>
      </c>
      <c r="P59" s="494"/>
      <c r="Q59" s="92"/>
      <c r="R59" s="92"/>
    </row>
    <row r="60" spans="2:18" ht="30.2" customHeight="1" x14ac:dyDescent="0.2">
      <c r="B60" s="612"/>
      <c r="C60" s="549" t="s">
        <v>150</v>
      </c>
      <c r="D60" s="549"/>
      <c r="E60" s="549"/>
      <c r="F60" s="549"/>
      <c r="G60" s="549"/>
      <c r="H60" s="549"/>
      <c r="I60" s="549"/>
      <c r="J60" s="549"/>
      <c r="K60" s="549"/>
      <c r="L60" s="549"/>
      <c r="M60" s="549"/>
      <c r="N60" s="549"/>
      <c r="O60" s="483" t="str">
        <f>IF('Methane method 1'!C5+'Methane method 2 3'!C14&gt;=2015, IF('Methane method 1'!C6&gt;1, "-", IF(SUM(O90,O159)=0, "-",Calculations!T11)), IF(Legacy!C24=1, IF(SUM(O90,O159)=0,"-",Calculations!T11),"-"))</f>
        <v>-</v>
      </c>
      <c r="P60" s="494"/>
      <c r="Q60" s="92"/>
      <c r="R60" s="92"/>
    </row>
    <row r="61" spans="2:18" ht="30.2" customHeight="1" x14ac:dyDescent="0.2">
      <c r="B61" s="612"/>
      <c r="C61" s="549" t="s">
        <v>151</v>
      </c>
      <c r="D61" s="549"/>
      <c r="E61" s="549"/>
      <c r="F61" s="549"/>
      <c r="G61" s="549"/>
      <c r="H61" s="549"/>
      <c r="I61" s="549"/>
      <c r="J61" s="549"/>
      <c r="K61" s="549"/>
      <c r="L61" s="549"/>
      <c r="M61" s="549"/>
      <c r="N61" s="549"/>
      <c r="O61" s="483" t="str">
        <f>IF('Methane method 1'!C5+'Methane method 2 3'!C14&gt;=2015, IF('Methane method 1'!C6&gt;1, "-", IF(SUM(O90,O159)=0, "-",Calculations!T12)), IF(Legacy!C24=1, IF(SUM(O90,O159)=0,"-",Calculations!T12),"-"))</f>
        <v>-</v>
      </c>
      <c r="P61" s="494"/>
      <c r="Q61" s="92"/>
      <c r="R61" s="92"/>
    </row>
    <row r="62" spans="2:18" ht="30.2" customHeight="1" x14ac:dyDescent="0.2">
      <c r="B62" s="612"/>
      <c r="C62" s="549" t="s">
        <v>152</v>
      </c>
      <c r="D62" s="549"/>
      <c r="E62" s="549"/>
      <c r="F62" s="549"/>
      <c r="G62" s="549"/>
      <c r="H62" s="549"/>
      <c r="I62" s="549"/>
      <c r="J62" s="549"/>
      <c r="K62" s="549"/>
      <c r="L62" s="549"/>
      <c r="M62" s="549"/>
      <c r="N62" s="549"/>
      <c r="O62" s="483" t="str">
        <f>IF('Methane method 1'!C5+'Methane method 2 3'!C14&gt;=2015, IF('Methane method 1'!C6&gt;1, "-", IF(SUM(O90,O159)=0, "-",Calculations!T13)), IF(Legacy!C24=1, IF(SUM(O90,O159)=0,"-",Calculations!T13),"-"))</f>
        <v>-</v>
      </c>
      <c r="P62" s="494"/>
      <c r="Q62" s="92"/>
      <c r="R62" s="92"/>
    </row>
    <row r="63" spans="2:18" ht="30.2" customHeight="1" x14ac:dyDescent="0.2">
      <c r="B63" s="612"/>
      <c r="C63" s="549" t="s">
        <v>153</v>
      </c>
      <c r="D63" s="549"/>
      <c r="E63" s="549"/>
      <c r="F63" s="549"/>
      <c r="G63" s="549"/>
      <c r="H63" s="549"/>
      <c r="I63" s="549"/>
      <c r="J63" s="549"/>
      <c r="K63" s="549"/>
      <c r="L63" s="549"/>
      <c r="M63" s="549"/>
      <c r="N63" s="549"/>
      <c r="O63" s="483" t="str">
        <f>IF('Methane method 1'!C5+'Methane method 2 3'!C14&gt;=2015, IF('Methane method 1'!C6&gt;1, "-", IF(SUM(O90,O159)=0, "-",Calculations!T14)), IF(Legacy!C24=1, IF(SUM(O90,O159)=0,"-",Calculations!T14),"-"))</f>
        <v>-</v>
      </c>
      <c r="P63" s="494"/>
      <c r="Q63" s="92"/>
      <c r="R63" s="92"/>
    </row>
    <row r="64" spans="2:18" ht="30.2" customHeight="1" x14ac:dyDescent="0.2">
      <c r="B64" s="612"/>
      <c r="C64" s="549" t="s">
        <v>154</v>
      </c>
      <c r="D64" s="549"/>
      <c r="E64" s="549"/>
      <c r="F64" s="549"/>
      <c r="G64" s="549"/>
      <c r="H64" s="549"/>
      <c r="I64" s="549"/>
      <c r="J64" s="549"/>
      <c r="K64" s="549"/>
      <c r="L64" s="549"/>
      <c r="M64" s="549"/>
      <c r="N64" s="549"/>
      <c r="O64" s="483" t="str">
        <f>IF('Methane method 1'!C5+'Methane method 2 3'!C14&gt;=2015, IF('Methane method 1'!C6&gt;1, "-", IF(SUM(O90,O159)=0, "-",Calculations!T18)), IF(Legacy!C24=1, IF(SUM(O90,O159)=0,"-",Calculations!T18),"-"))</f>
        <v>-</v>
      </c>
      <c r="P64" s="494"/>
      <c r="Q64" s="92"/>
      <c r="R64" s="92"/>
    </row>
    <row r="65" spans="1:18" ht="30.2" customHeight="1" x14ac:dyDescent="0.2">
      <c r="B65" s="612"/>
      <c r="C65" s="549" t="s">
        <v>155</v>
      </c>
      <c r="D65" s="549"/>
      <c r="E65" s="549"/>
      <c r="F65" s="549"/>
      <c r="G65" s="549"/>
      <c r="H65" s="549"/>
      <c r="I65" s="549"/>
      <c r="J65" s="549"/>
      <c r="K65" s="549"/>
      <c r="L65" s="549"/>
      <c r="M65" s="549"/>
      <c r="N65" s="549"/>
      <c r="O65" s="483" t="str">
        <f>IF('Nitrogen Method 1 2 3'!C8&gt;1, "-", IF(Legacy!C63&gt;1, "-",IF(SUM(O90,O159)=0, "-",Calculations!T19)))</f>
        <v>-</v>
      </c>
      <c r="P65" s="494"/>
      <c r="Q65" s="92"/>
      <c r="R65" s="92"/>
    </row>
    <row r="66" spans="1:18" ht="30.2" customHeight="1" x14ac:dyDescent="0.2">
      <c r="B66" s="612"/>
      <c r="C66" s="549" t="s">
        <v>156</v>
      </c>
      <c r="D66" s="549"/>
      <c r="E66" s="549"/>
      <c r="F66" s="549"/>
      <c r="G66" s="549"/>
      <c r="H66" s="549"/>
      <c r="I66" s="549"/>
      <c r="J66" s="549"/>
      <c r="K66" s="549"/>
      <c r="L66" s="549"/>
      <c r="M66" s="549"/>
      <c r="N66" s="549"/>
      <c r="O66" s="483" t="str">
        <f>IF('Nitrogen Method 1 2 3'!C8&gt;1, "-", IF(Legacy!C63&gt;1, "-",IF(SUM(O90,O159)=0, "-",Calculations!T21)))</f>
        <v>-</v>
      </c>
      <c r="P66" s="494"/>
      <c r="Q66" s="92"/>
      <c r="R66" s="92"/>
    </row>
    <row r="67" spans="1:18" ht="30.2" customHeight="1" x14ac:dyDescent="0.2">
      <c r="B67" s="612"/>
      <c r="C67" s="549" t="s">
        <v>157</v>
      </c>
      <c r="D67" s="549"/>
      <c r="E67" s="549"/>
      <c r="F67" s="549"/>
      <c r="G67" s="549"/>
      <c r="H67" s="549"/>
      <c r="I67" s="549"/>
      <c r="J67" s="549"/>
      <c r="K67" s="549"/>
      <c r="L67" s="549"/>
      <c r="M67" s="549"/>
      <c r="N67" s="549"/>
      <c r="O67" s="483" t="str">
        <f>IF('Nitrogen Method 1 2 3'!C8&gt;1, "-", IF(Legacy!C63&gt;1, "-",IF(SUM(O90,O159)=0, "-",Calculations!T23)))</f>
        <v>-</v>
      </c>
      <c r="P67" s="494"/>
      <c r="Q67" s="92"/>
      <c r="R67" s="92"/>
    </row>
    <row r="68" spans="1:18" ht="30.2" customHeight="1" x14ac:dyDescent="0.2">
      <c r="B68" s="612"/>
      <c r="C68" s="549" t="s">
        <v>158</v>
      </c>
      <c r="D68" s="549"/>
      <c r="E68" s="549"/>
      <c r="F68" s="549"/>
      <c r="G68" s="549"/>
      <c r="H68" s="549"/>
      <c r="I68" s="549"/>
      <c r="J68" s="549"/>
      <c r="K68" s="549"/>
      <c r="L68" s="549"/>
      <c r="M68" s="549"/>
      <c r="N68" s="549"/>
      <c r="O68" s="483" t="str">
        <f>IF('Nitrogen Method 1 2 3'!C8&gt;1, "-", IF(Legacy!C63&gt;1, "-",IF(SUM(O90,O159)=0, "-",Calculations!T24)))</f>
        <v>-</v>
      </c>
      <c r="P68" s="494"/>
      <c r="Q68" s="92"/>
      <c r="R68" s="92"/>
    </row>
    <row r="69" spans="1:18" ht="30.2" customHeight="1" x14ac:dyDescent="0.2">
      <c r="B69" s="612"/>
      <c r="C69" s="549" t="s">
        <v>159</v>
      </c>
      <c r="D69" s="549"/>
      <c r="E69" s="549"/>
      <c r="F69" s="549"/>
      <c r="G69" s="549"/>
      <c r="H69" s="549"/>
      <c r="I69" s="549"/>
      <c r="J69" s="549"/>
      <c r="K69" s="549"/>
      <c r="L69" s="549"/>
      <c r="M69" s="549"/>
      <c r="N69" s="549"/>
      <c r="O69" s="483" t="str">
        <f>IF('Nitrogen Method 1 2 3'!C8&gt;1, "-", IF(Legacy!C63&gt;1, "-",IF(SUM(O90,O159)=0, "-",Calculations!T25)))</f>
        <v>-</v>
      </c>
      <c r="P69" s="494"/>
      <c r="Q69" s="92"/>
      <c r="R69" s="92"/>
    </row>
    <row r="70" spans="1:18" ht="15.75" x14ac:dyDescent="0.2">
      <c r="A70" s="495"/>
      <c r="B70" s="454"/>
      <c r="C70" s="454"/>
      <c r="D70" s="454"/>
      <c r="E70" s="454"/>
      <c r="F70" s="454"/>
      <c r="G70" s="454"/>
      <c r="H70" s="454"/>
      <c r="I70" s="454"/>
      <c r="J70" s="454"/>
      <c r="K70" s="454"/>
      <c r="L70" s="454"/>
      <c r="M70" s="321"/>
      <c r="N70" s="382"/>
      <c r="Q70" s="92"/>
      <c r="R70" s="92"/>
    </row>
    <row r="71" spans="1:18" ht="15.75" customHeight="1" x14ac:dyDescent="0.2">
      <c r="A71" s="495"/>
      <c r="B71" s="610" t="s">
        <v>333</v>
      </c>
      <c r="C71" s="611"/>
      <c r="D71" s="611"/>
      <c r="E71" s="611"/>
      <c r="F71" s="611"/>
      <c r="G71" s="611"/>
      <c r="H71" s="611"/>
      <c r="I71" s="611"/>
      <c r="J71" s="611"/>
      <c r="K71" s="611"/>
      <c r="L71" s="611"/>
      <c r="M71" s="611"/>
      <c r="N71" s="611"/>
      <c r="O71" s="611"/>
      <c r="Q71" s="92"/>
      <c r="R71" s="92"/>
    </row>
    <row r="72" spans="1:18" ht="18.75" hidden="1" x14ac:dyDescent="0.2">
      <c r="A72" s="495"/>
      <c r="B72" s="452"/>
      <c r="C72" s="454"/>
      <c r="D72" s="454"/>
      <c r="E72" s="454"/>
      <c r="F72" s="454"/>
      <c r="G72" s="454"/>
      <c r="H72" s="454"/>
      <c r="I72" s="454"/>
      <c r="J72" s="454"/>
      <c r="K72" s="454"/>
      <c r="L72" s="454"/>
      <c r="M72" s="321"/>
      <c r="N72" s="382"/>
      <c r="Q72" s="92"/>
      <c r="R72" s="92"/>
    </row>
    <row r="73" spans="1:18" ht="15.75" x14ac:dyDescent="0.2">
      <c r="A73" s="495"/>
      <c r="B73" s="454"/>
      <c r="C73" s="454"/>
      <c r="D73" s="454"/>
      <c r="E73" s="454"/>
      <c r="F73" s="454"/>
      <c r="G73" s="454"/>
      <c r="H73" s="454"/>
      <c r="I73" s="454"/>
      <c r="J73" s="454"/>
      <c r="K73" s="454"/>
      <c r="L73" s="454"/>
      <c r="M73" s="321"/>
      <c r="N73" s="382"/>
      <c r="Q73" s="92"/>
      <c r="R73" s="92"/>
    </row>
    <row r="74" spans="1:18" ht="15.75" x14ac:dyDescent="0.2">
      <c r="A74" s="495"/>
      <c r="B74" s="454"/>
      <c r="C74" s="454"/>
      <c r="D74" s="454"/>
      <c r="E74" s="454"/>
      <c r="F74" s="454"/>
      <c r="G74" s="454"/>
      <c r="H74" s="454"/>
      <c r="I74" s="454"/>
      <c r="J74" s="454"/>
      <c r="K74" s="454"/>
      <c r="L74" s="454"/>
      <c r="M74" s="321"/>
      <c r="N74" s="382"/>
      <c r="Q74" s="92"/>
      <c r="R74" s="92"/>
    </row>
    <row r="75" spans="1:18" ht="15.75" x14ac:dyDescent="0.2">
      <c r="A75" s="495"/>
      <c r="B75" s="454"/>
      <c r="C75" s="454"/>
      <c r="D75" s="454"/>
      <c r="E75" s="454"/>
      <c r="F75" s="454"/>
      <c r="G75" s="454"/>
      <c r="H75" s="454"/>
      <c r="I75" s="454"/>
      <c r="J75" s="454"/>
      <c r="K75" s="454"/>
      <c r="L75" s="454"/>
      <c r="M75" s="321"/>
      <c r="N75" s="382"/>
      <c r="Q75" s="92"/>
      <c r="R75" s="92"/>
    </row>
    <row r="76" spans="1:18" ht="15.75" x14ac:dyDescent="0.25">
      <c r="B76" s="455"/>
      <c r="Q76" s="92"/>
      <c r="R76" s="92"/>
    </row>
    <row r="77" spans="1:18" ht="15.75" x14ac:dyDescent="0.25">
      <c r="B77" s="455"/>
      <c r="Q77" s="92"/>
      <c r="R77" s="92"/>
    </row>
    <row r="78" spans="1:18" ht="15.75" x14ac:dyDescent="0.25">
      <c r="B78" s="455"/>
      <c r="Q78" s="92"/>
      <c r="R78" s="92"/>
    </row>
    <row r="79" spans="1:18" x14ac:dyDescent="0.2">
      <c r="Q79" s="92"/>
      <c r="R79" s="92"/>
    </row>
    <row r="80" spans="1:18" x14ac:dyDescent="0.2">
      <c r="Q80" s="92"/>
      <c r="R80" s="92"/>
    </row>
    <row r="81" spans="2:18" x14ac:dyDescent="0.2">
      <c r="Q81" s="92"/>
      <c r="R81" s="92"/>
    </row>
    <row r="82" spans="2:18" x14ac:dyDescent="0.2">
      <c r="Q82" s="92"/>
      <c r="R82" s="92"/>
    </row>
    <row r="83" spans="2:18" x14ac:dyDescent="0.2">
      <c r="Q83" s="92"/>
      <c r="R83" s="92"/>
    </row>
    <row r="84" spans="2:18" x14ac:dyDescent="0.2">
      <c r="Q84" s="92"/>
      <c r="R84" s="92"/>
    </row>
    <row r="85" spans="2:18" ht="18.75" x14ac:dyDescent="0.2">
      <c r="B85" s="610" t="s">
        <v>334</v>
      </c>
      <c r="C85" s="611"/>
      <c r="D85" s="611"/>
      <c r="E85" s="611"/>
      <c r="F85" s="611"/>
      <c r="G85" s="611"/>
      <c r="H85" s="611"/>
      <c r="I85" s="611"/>
      <c r="J85" s="611"/>
      <c r="K85" s="611"/>
      <c r="L85" s="611"/>
      <c r="M85" s="611"/>
      <c r="N85" s="611"/>
      <c r="O85" s="611"/>
      <c r="Q85" s="92"/>
      <c r="R85" s="92"/>
    </row>
    <row r="86" spans="2:18" hidden="1" x14ac:dyDescent="0.2">
      <c r="Q86" s="92"/>
      <c r="R86" s="92"/>
    </row>
    <row r="87" spans="2:18" hidden="1" x14ac:dyDescent="0.2">
      <c r="Q87" s="92"/>
      <c r="R87" s="92"/>
    </row>
    <row r="88" spans="2:18" ht="18.75" hidden="1" x14ac:dyDescent="0.2">
      <c r="B88" s="452"/>
      <c r="Q88" s="92"/>
      <c r="R88" s="92"/>
    </row>
    <row r="89" spans="2:18" x14ac:dyDescent="0.2">
      <c r="Q89" s="92"/>
      <c r="R89" s="92"/>
    </row>
    <row r="90" spans="2:18" ht="30.2" customHeight="1" x14ac:dyDescent="0.2">
      <c r="B90" s="549" t="s">
        <v>188</v>
      </c>
      <c r="C90" s="549"/>
      <c r="D90" s="549"/>
      <c r="E90" s="549"/>
      <c r="F90" s="549"/>
      <c r="G90" s="549"/>
      <c r="H90" s="549"/>
      <c r="I90" s="549"/>
      <c r="J90" s="549"/>
      <c r="K90" s="549"/>
      <c r="L90" s="549"/>
      <c r="M90" s="549"/>
      <c r="N90" s="549"/>
      <c r="O90" s="485" t="str">
        <f>IF('Methane method 1'!C5+'Methane method 2 3'!C14&gt;=2015, IF('Methane method 1'!C6&lt;&gt;1, "-", IF(SUM(Calculations!S4,Calculations!S3)=0, "-",Calculations!S3)), IF(Legacy!C24=1, IF(SUM(Calculations!S4,Calculations!S3)=0,"-",Calculations!S3),"-"))</f>
        <v>-</v>
      </c>
      <c r="Q90" s="92"/>
      <c r="R90" s="92"/>
    </row>
    <row r="91" spans="2:18" x14ac:dyDescent="0.2">
      <c r="Q91" s="92"/>
      <c r="R91" s="92"/>
    </row>
    <row r="92" spans="2:18" ht="15" x14ac:dyDescent="0.25">
      <c r="B92" s="609" t="s">
        <v>335</v>
      </c>
      <c r="C92" s="609"/>
      <c r="D92" s="609"/>
      <c r="E92" s="609"/>
      <c r="F92" s="609"/>
      <c r="G92" s="609"/>
      <c r="H92" s="609"/>
      <c r="I92" s="609"/>
      <c r="J92" s="609"/>
      <c r="K92" s="609"/>
      <c r="L92" s="609"/>
      <c r="M92" s="609"/>
      <c r="N92" s="609"/>
      <c r="O92" s="609"/>
      <c r="Q92" s="92"/>
      <c r="R92" s="92"/>
    </row>
    <row r="93" spans="2:18" ht="12.2" customHeight="1" x14ac:dyDescent="0.2">
      <c r="B93" s="452"/>
      <c r="Q93" s="92"/>
      <c r="R93" s="92"/>
    </row>
    <row r="94" spans="2:18" hidden="1" x14ac:dyDescent="0.2">
      <c r="Q94" s="92"/>
      <c r="R94" s="92"/>
    </row>
    <row r="95" spans="2:18" x14ac:dyDescent="0.2">
      <c r="Q95" s="92"/>
      <c r="R95" s="92"/>
    </row>
    <row r="96" spans="2:18" x14ac:dyDescent="0.2">
      <c r="Q96" s="92"/>
      <c r="R96" s="92"/>
    </row>
    <row r="97" spans="17:18" x14ac:dyDescent="0.2">
      <c r="Q97" s="92"/>
      <c r="R97" s="92"/>
    </row>
    <row r="98" spans="17:18" ht="30.2" customHeight="1" x14ac:dyDescent="0.2">
      <c r="Q98" s="92"/>
      <c r="R98" s="92"/>
    </row>
    <row r="99" spans="17:18" x14ac:dyDescent="0.2">
      <c r="Q99" s="92"/>
      <c r="R99" s="92"/>
    </row>
    <row r="100" spans="17:18" x14ac:dyDescent="0.2">
      <c r="Q100" s="92"/>
      <c r="R100" s="92"/>
    </row>
    <row r="101" spans="17:18" x14ac:dyDescent="0.2">
      <c r="Q101" s="92"/>
      <c r="R101" s="92"/>
    </row>
    <row r="102" spans="17:18" x14ac:dyDescent="0.2">
      <c r="Q102" s="92"/>
      <c r="R102" s="92"/>
    </row>
    <row r="103" spans="17:18" x14ac:dyDescent="0.2">
      <c r="Q103" s="92"/>
      <c r="R103" s="92"/>
    </row>
    <row r="104" spans="17:18" x14ac:dyDescent="0.2">
      <c r="Q104" s="92"/>
      <c r="R104" s="92"/>
    </row>
    <row r="105" spans="17:18" x14ac:dyDescent="0.2">
      <c r="Q105" s="92"/>
      <c r="R105" s="92"/>
    </row>
    <row r="106" spans="17:18" x14ac:dyDescent="0.2">
      <c r="Q106" s="92"/>
      <c r="R106" s="92"/>
    </row>
    <row r="107" spans="17:18" x14ac:dyDescent="0.2">
      <c r="Q107" s="92"/>
      <c r="R107" s="92"/>
    </row>
    <row r="108" spans="17:18" x14ac:dyDescent="0.2">
      <c r="Q108" s="92"/>
      <c r="R108" s="92"/>
    </row>
    <row r="109" spans="17:18" x14ac:dyDescent="0.2">
      <c r="Q109" s="92"/>
      <c r="R109" s="92"/>
    </row>
    <row r="110" spans="17:18" x14ac:dyDescent="0.2">
      <c r="Q110" s="92"/>
      <c r="R110" s="92"/>
    </row>
    <row r="111" spans="17:18" x14ac:dyDescent="0.2">
      <c r="Q111" s="92"/>
      <c r="R111" s="92"/>
    </row>
    <row r="112" spans="17:18" x14ac:dyDescent="0.2">
      <c r="Q112" s="92"/>
      <c r="R112" s="92"/>
    </row>
    <row r="113" spans="2:18" x14ac:dyDescent="0.2">
      <c r="Q113" s="92"/>
      <c r="R113" s="92"/>
    </row>
    <row r="114" spans="2:18" x14ac:dyDescent="0.2">
      <c r="Q114" s="92"/>
      <c r="R114" s="92"/>
    </row>
    <row r="115" spans="2:18" x14ac:dyDescent="0.2">
      <c r="Q115" s="92"/>
      <c r="R115" s="92"/>
    </row>
    <row r="116" spans="2:18" x14ac:dyDescent="0.2">
      <c r="Q116" s="92"/>
      <c r="R116" s="92"/>
    </row>
    <row r="117" spans="2:18" x14ac:dyDescent="0.2">
      <c r="Q117" s="92"/>
      <c r="R117" s="92"/>
    </row>
    <row r="118" spans="2:18" ht="15" x14ac:dyDescent="0.25">
      <c r="B118" s="609" t="s">
        <v>335</v>
      </c>
      <c r="C118" s="609"/>
      <c r="D118" s="609"/>
      <c r="E118" s="609"/>
      <c r="F118" s="609"/>
      <c r="G118" s="609"/>
      <c r="H118" s="609"/>
      <c r="I118" s="609"/>
      <c r="J118" s="609"/>
      <c r="K118" s="609"/>
      <c r="L118" s="609"/>
      <c r="M118" s="609"/>
      <c r="N118" s="609"/>
      <c r="O118" s="609"/>
      <c r="Q118" s="92"/>
      <c r="R118" s="92"/>
    </row>
    <row r="119" spans="2:18" hidden="1" x14ac:dyDescent="0.2">
      <c r="Q119" s="92"/>
      <c r="R119" s="92"/>
    </row>
    <row r="120" spans="2:18" hidden="1" x14ac:dyDescent="0.2">
      <c r="Q120" s="92"/>
      <c r="R120" s="92"/>
    </row>
    <row r="121" spans="2:18" hidden="1" x14ac:dyDescent="0.2">
      <c r="Q121" s="92"/>
      <c r="R121" s="92"/>
    </row>
    <row r="122" spans="2:18" hidden="1" x14ac:dyDescent="0.2">
      <c r="Q122" s="92"/>
      <c r="R122" s="92"/>
    </row>
    <row r="123" spans="2:18" hidden="1" x14ac:dyDescent="0.2">
      <c r="Q123" s="92"/>
      <c r="R123" s="92"/>
    </row>
    <row r="124" spans="2:18" x14ac:dyDescent="0.2">
      <c r="Q124" s="92"/>
      <c r="R124" s="92"/>
    </row>
    <row r="125" spans="2:18" x14ac:dyDescent="0.2">
      <c r="Q125" s="92"/>
      <c r="R125" s="92"/>
    </row>
    <row r="126" spans="2:18" x14ac:dyDescent="0.2">
      <c r="Q126" s="92"/>
      <c r="R126" s="92"/>
    </row>
    <row r="127" spans="2:18" x14ac:dyDescent="0.2">
      <c r="Q127" s="92"/>
      <c r="R127" s="92"/>
    </row>
    <row r="128" spans="2:18" x14ac:dyDescent="0.2">
      <c r="Q128" s="92"/>
      <c r="R128" s="92"/>
    </row>
    <row r="129" spans="2:18" x14ac:dyDescent="0.2">
      <c r="Q129" s="92"/>
      <c r="R129" s="92"/>
    </row>
    <row r="130" spans="2:18" x14ac:dyDescent="0.2">
      <c r="Q130" s="92"/>
      <c r="R130" s="92"/>
    </row>
    <row r="131" spans="2:18" x14ac:dyDescent="0.2">
      <c r="Q131" s="92"/>
      <c r="R131" s="92"/>
    </row>
    <row r="132" spans="2:18" x14ac:dyDescent="0.2">
      <c r="Q132" s="92"/>
      <c r="R132" s="92"/>
    </row>
    <row r="133" spans="2:18" x14ac:dyDescent="0.2">
      <c r="Q133" s="92"/>
      <c r="R133" s="92"/>
    </row>
    <row r="134" spans="2:18" x14ac:dyDescent="0.2">
      <c r="Q134" s="92"/>
      <c r="R134" s="92"/>
    </row>
    <row r="135" spans="2:18" x14ac:dyDescent="0.2">
      <c r="Q135" s="92"/>
      <c r="R135" s="92"/>
    </row>
    <row r="136" spans="2:18" ht="15" x14ac:dyDescent="0.25">
      <c r="B136" s="609" t="s">
        <v>336</v>
      </c>
      <c r="C136" s="609"/>
      <c r="D136" s="609"/>
      <c r="E136" s="609"/>
      <c r="F136" s="609"/>
      <c r="G136" s="609"/>
      <c r="H136" s="609"/>
      <c r="I136" s="609"/>
      <c r="J136" s="609"/>
      <c r="K136" s="609"/>
      <c r="L136" s="609"/>
      <c r="M136" s="609"/>
      <c r="N136" s="609"/>
      <c r="O136" s="609"/>
      <c r="Q136" s="92"/>
      <c r="R136" s="92"/>
    </row>
    <row r="137" spans="2:18" hidden="1" x14ac:dyDescent="0.2">
      <c r="Q137" s="92"/>
      <c r="R137" s="92"/>
    </row>
    <row r="138" spans="2:18" hidden="1" x14ac:dyDescent="0.2">
      <c r="Q138" s="92"/>
      <c r="R138" s="92"/>
    </row>
    <row r="139" spans="2:18" x14ac:dyDescent="0.2">
      <c r="Q139" s="92"/>
      <c r="R139" s="92"/>
    </row>
    <row r="140" spans="2:18" x14ac:dyDescent="0.2">
      <c r="Q140" s="92"/>
      <c r="R140" s="92"/>
    </row>
    <row r="141" spans="2:18" x14ac:dyDescent="0.2">
      <c r="Q141" s="92"/>
      <c r="R141" s="92"/>
    </row>
    <row r="142" spans="2:18" x14ac:dyDescent="0.2">
      <c r="Q142" s="92"/>
      <c r="R142" s="92"/>
    </row>
    <row r="143" spans="2:18" x14ac:dyDescent="0.2">
      <c r="Q143" s="92"/>
      <c r="R143" s="92"/>
    </row>
    <row r="144" spans="2:18" x14ac:dyDescent="0.2">
      <c r="Q144" s="92"/>
      <c r="R144" s="92"/>
    </row>
    <row r="145" spans="2:18" x14ac:dyDescent="0.2">
      <c r="Q145" s="92"/>
      <c r="R145" s="92"/>
    </row>
    <row r="146" spans="2:18" x14ac:dyDescent="0.2">
      <c r="Q146" s="92"/>
      <c r="R146" s="92"/>
    </row>
    <row r="147" spans="2:18" x14ac:dyDescent="0.2">
      <c r="Q147" s="92"/>
      <c r="R147" s="92"/>
    </row>
    <row r="148" spans="2:18" x14ac:dyDescent="0.2">
      <c r="Q148" s="92"/>
      <c r="R148" s="92"/>
    </row>
    <row r="149" spans="2:18" x14ac:dyDescent="0.2">
      <c r="Q149" s="92"/>
      <c r="R149" s="92"/>
    </row>
    <row r="150" spans="2:18" x14ac:dyDescent="0.2">
      <c r="Q150" s="92"/>
      <c r="R150" s="92"/>
    </row>
    <row r="151" spans="2:18" x14ac:dyDescent="0.2">
      <c r="Q151" s="92"/>
      <c r="R151" s="92"/>
    </row>
    <row r="152" spans="2:18" ht="18.75" x14ac:dyDescent="0.2">
      <c r="B152" s="610" t="s">
        <v>334</v>
      </c>
      <c r="C152" s="611"/>
      <c r="D152" s="611"/>
      <c r="E152" s="611"/>
      <c r="F152" s="611"/>
      <c r="G152" s="611"/>
      <c r="H152" s="611"/>
      <c r="I152" s="611"/>
      <c r="J152" s="611"/>
      <c r="K152" s="611"/>
      <c r="L152" s="611"/>
      <c r="M152" s="611"/>
      <c r="N152" s="611"/>
      <c r="O152" s="611"/>
      <c r="Q152" s="92"/>
      <c r="R152" s="92"/>
    </row>
    <row r="153" spans="2:18" hidden="1" x14ac:dyDescent="0.2">
      <c r="Q153" s="92"/>
      <c r="R153" s="92"/>
    </row>
    <row r="154" spans="2:18" hidden="1" x14ac:dyDescent="0.2">
      <c r="Q154" s="92"/>
      <c r="R154" s="92"/>
    </row>
    <row r="155" spans="2:18" hidden="1" x14ac:dyDescent="0.2">
      <c r="Q155" s="92"/>
      <c r="R155" s="92"/>
    </row>
    <row r="156" spans="2:18" hidden="1" x14ac:dyDescent="0.2">
      <c r="Q156" s="92"/>
      <c r="R156" s="92"/>
    </row>
    <row r="157" spans="2:18" ht="18.75" hidden="1" x14ac:dyDescent="0.2">
      <c r="B157" s="452"/>
      <c r="Q157" s="92"/>
      <c r="R157" s="92"/>
    </row>
    <row r="158" spans="2:18" x14ac:dyDescent="0.2">
      <c r="Q158" s="92"/>
      <c r="R158" s="92"/>
    </row>
    <row r="159" spans="2:18" ht="30.2" customHeight="1" x14ac:dyDescent="0.2">
      <c r="B159" s="549" t="s">
        <v>188</v>
      </c>
      <c r="C159" s="549"/>
      <c r="D159" s="549"/>
      <c r="E159" s="549"/>
      <c r="F159" s="549"/>
      <c r="G159" s="549"/>
      <c r="H159" s="549"/>
      <c r="I159" s="549"/>
      <c r="J159" s="549"/>
      <c r="K159" s="549"/>
      <c r="L159" s="549"/>
      <c r="M159" s="549"/>
      <c r="N159" s="549"/>
      <c r="O159" s="485" t="str">
        <f>IF('Nitrogen Method 1 2 3'!C8&lt;&gt;1, "-",'Nitrogen Method 1 2 3'!C27)</f>
        <v>-</v>
      </c>
      <c r="Q159" s="92"/>
      <c r="R159" s="92"/>
    </row>
    <row r="160" spans="2:18" ht="42" customHeight="1" x14ac:dyDescent="0.2">
      <c r="Q160" s="92"/>
      <c r="R160" s="92"/>
    </row>
    <row r="161" spans="17:18" hidden="1" x14ac:dyDescent="0.2">
      <c r="Q161" s="92"/>
      <c r="R161" s="92"/>
    </row>
    <row r="162" spans="17:18" hidden="1" x14ac:dyDescent="0.2">
      <c r="Q162" s="92"/>
      <c r="R162" s="92"/>
    </row>
    <row r="163" spans="17:18" hidden="1" x14ac:dyDescent="0.2">
      <c r="Q163" s="92"/>
      <c r="R163" s="92"/>
    </row>
    <row r="164" spans="17:18" hidden="1" x14ac:dyDescent="0.2">
      <c r="Q164" s="92"/>
      <c r="R164" s="92"/>
    </row>
    <row r="165" spans="17:18" hidden="1" x14ac:dyDescent="0.2">
      <c r="Q165" s="92"/>
      <c r="R165" s="92"/>
    </row>
    <row r="166" spans="17:18" hidden="1" x14ac:dyDescent="0.2">
      <c r="Q166" s="92"/>
      <c r="R166" s="92"/>
    </row>
    <row r="167" spans="17:18" hidden="1" x14ac:dyDescent="0.2">
      <c r="Q167" s="92"/>
      <c r="R167" s="92"/>
    </row>
    <row r="168" spans="17:18" hidden="1" x14ac:dyDescent="0.2">
      <c r="Q168" s="92"/>
      <c r="R168" s="92"/>
    </row>
    <row r="169" spans="17:18" hidden="1" x14ac:dyDescent="0.2">
      <c r="Q169" s="92"/>
      <c r="R169" s="92"/>
    </row>
    <row r="170" spans="17:18" hidden="1" x14ac:dyDescent="0.2">
      <c r="Q170" s="92"/>
      <c r="R170" s="92"/>
    </row>
    <row r="171" spans="17:18" hidden="1" x14ac:dyDescent="0.2">
      <c r="Q171" s="92"/>
      <c r="R171" s="92"/>
    </row>
    <row r="172" spans="17:18" hidden="1" x14ac:dyDescent="0.2">
      <c r="Q172" s="92"/>
      <c r="R172" s="92"/>
    </row>
    <row r="173" spans="17:18" x14ac:dyDescent="0.2"/>
    <row r="174" spans="17:18" x14ac:dyDescent="0.2"/>
    <row r="175" spans="17:18" x14ac:dyDescent="0.2"/>
    <row r="176" spans="17:18" x14ac:dyDescent="0.2"/>
    <row r="177" x14ac:dyDescent="0.2"/>
  </sheetData>
  <sheetProtection algorithmName="SHA-256" hashValue="Y48nbyLpQ+M+QToslVGoLf7FHJX2feqvX/Vr0smxLi0=" saltValue="RVqXLi324AYuBcG1XXtH8A==" spinCount="100000" sheet="1" selectLockedCells="1" selectUnlockedCells="1"/>
  <mergeCells count="32">
    <mergeCell ref="C58:N58"/>
    <mergeCell ref="C55:N55"/>
    <mergeCell ref="C56:N56"/>
    <mergeCell ref="C61:N61"/>
    <mergeCell ref="C59:N59"/>
    <mergeCell ref="C60:N60"/>
    <mergeCell ref="B92:O92"/>
    <mergeCell ref="B136:O136"/>
    <mergeCell ref="B118:O118"/>
    <mergeCell ref="B152:O152"/>
    <mergeCell ref="B159:N159"/>
    <mergeCell ref="B2:O2"/>
    <mergeCell ref="C3:D3"/>
    <mergeCell ref="E3:N3"/>
    <mergeCell ref="C4:N4"/>
    <mergeCell ref="B6:O6"/>
    <mergeCell ref="B42:O42"/>
    <mergeCell ref="B43:O43"/>
    <mergeCell ref="B71:O71"/>
    <mergeCell ref="B90:N90"/>
    <mergeCell ref="B85:O85"/>
    <mergeCell ref="C65:N65"/>
    <mergeCell ref="C66:N66"/>
    <mergeCell ref="C67:N67"/>
    <mergeCell ref="C68:N68"/>
    <mergeCell ref="C69:N69"/>
    <mergeCell ref="C64:N64"/>
    <mergeCell ref="C57:N57"/>
    <mergeCell ref="B59:B69"/>
    <mergeCell ref="C54:N54"/>
    <mergeCell ref="C62:N62"/>
    <mergeCell ref="C63:N63"/>
  </mergeCells>
  <pageMargins left="0.23622047244094491" right="0.23622047244094491" top="0.74803149606299213" bottom="0.74803149606299213" header="0.31496062992125984" footer="0.31496062992125984"/>
  <pageSetup paperSize="8" scale="94" fitToHeight="0" orientation="portrait" r:id="rId1"/>
  <headerFooter>
    <oddHeader>&amp;LNGER wastewater (domestic and commercial) calculator version 1.7 Sheet: 5&amp;R&amp;A</oddHeader>
    <oddFooter>&amp;L© Commonwealth of Australia (2016) Clean Energy Regulator.&amp;RISBN: 978-1-921299-79-7</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U190"/>
  <sheetViews>
    <sheetView showRowColHeaders="0" zoomScaleNormal="100" workbookViewId="0">
      <selection activeCell="C55" sqref="C55:N55"/>
    </sheetView>
  </sheetViews>
  <sheetFormatPr defaultColWidth="0" defaultRowHeight="12.75" zeroHeight="1" x14ac:dyDescent="0.2"/>
  <cols>
    <col min="1" max="1" width="9.140625" style="92" customWidth="1"/>
    <col min="2" max="15" width="9.7109375" style="92" customWidth="1"/>
    <col min="16" max="16" width="9.140625" style="92" customWidth="1"/>
    <col min="17" max="20" width="9.140625" style="92" hidden="1" customWidth="1"/>
    <col min="21" max="21" width="23.7109375" style="92" hidden="1" customWidth="1"/>
    <col min="22" max="16384" width="0" style="92" hidden="1"/>
  </cols>
  <sheetData>
    <row r="1" spans="2:15" ht="96.75" customHeight="1" x14ac:dyDescent="0.2"/>
    <row r="2" spans="2:15" ht="13.7" customHeight="1" x14ac:dyDescent="0.25">
      <c r="B2" s="478"/>
      <c r="C2" s="478"/>
      <c r="D2" s="91"/>
      <c r="E2" s="91"/>
      <c r="F2" s="91"/>
      <c r="G2" s="91"/>
      <c r="H2" s="479"/>
      <c r="I2" s="91"/>
      <c r="J2" s="91"/>
      <c r="K2" s="91"/>
      <c r="L2" s="91"/>
      <c r="M2" s="382"/>
      <c r="N2" s="382"/>
    </row>
    <row r="3" spans="2:15" ht="18.75" x14ac:dyDescent="0.2">
      <c r="B3" s="613" t="s">
        <v>327</v>
      </c>
      <c r="C3" s="614"/>
      <c r="D3" s="614"/>
      <c r="E3" s="614"/>
      <c r="F3" s="614"/>
      <c r="G3" s="614"/>
      <c r="H3" s="614"/>
      <c r="I3" s="614"/>
      <c r="J3" s="614"/>
      <c r="K3" s="614"/>
      <c r="L3" s="614"/>
      <c r="M3" s="614"/>
      <c r="N3" s="614"/>
      <c r="O3" s="614"/>
    </row>
    <row r="4" spans="2:15" ht="15" x14ac:dyDescent="0.2">
      <c r="B4" s="481"/>
      <c r="C4" s="615"/>
      <c r="D4" s="615"/>
      <c r="E4" s="616"/>
      <c r="F4" s="616"/>
      <c r="G4" s="616"/>
      <c r="H4" s="616"/>
      <c r="I4" s="616"/>
      <c r="J4" s="616"/>
      <c r="K4" s="616"/>
      <c r="L4" s="616"/>
      <c r="M4" s="616"/>
      <c r="N4" s="616"/>
    </row>
    <row r="5" spans="2:15" ht="30.2" customHeight="1" x14ac:dyDescent="0.2">
      <c r="B5" s="480"/>
      <c r="C5" s="617" t="s">
        <v>328</v>
      </c>
      <c r="D5" s="618"/>
      <c r="E5" s="618"/>
      <c r="F5" s="618"/>
      <c r="G5" s="618"/>
      <c r="H5" s="618"/>
      <c r="I5" s="618"/>
      <c r="J5" s="618"/>
      <c r="K5" s="618"/>
      <c r="L5" s="618"/>
      <c r="M5" s="618"/>
      <c r="N5" s="618"/>
    </row>
    <row r="6" spans="2:15" ht="14.25" customHeight="1" x14ac:dyDescent="0.2">
      <c r="B6" s="480"/>
    </row>
    <row r="7" spans="2:15" ht="15" x14ac:dyDescent="0.25">
      <c r="B7" s="609" t="s">
        <v>329</v>
      </c>
      <c r="C7" s="609"/>
      <c r="D7" s="609"/>
      <c r="E7" s="609"/>
      <c r="F7" s="609"/>
      <c r="G7" s="609"/>
      <c r="H7" s="609"/>
      <c r="I7" s="609"/>
      <c r="J7" s="609"/>
      <c r="K7" s="609"/>
      <c r="L7" s="609"/>
      <c r="M7" s="609"/>
      <c r="N7" s="609"/>
      <c r="O7" s="609"/>
    </row>
    <row r="8" spans="2:15" ht="21" hidden="1" x14ac:dyDescent="0.2">
      <c r="G8" s="451"/>
    </row>
    <row r="9" spans="2:15" hidden="1" x14ac:dyDescent="0.2"/>
    <row r="10" spans="2:15" ht="18.75" hidden="1" x14ac:dyDescent="0.25">
      <c r="B10" s="452"/>
      <c r="E10" s="453"/>
    </row>
    <row r="11" spans="2:15" x14ac:dyDescent="0.2"/>
    <row r="12" spans="2:15" x14ac:dyDescent="0.2"/>
    <row r="13" spans="2:15" x14ac:dyDescent="0.2"/>
    <row r="14" spans="2:15" x14ac:dyDescent="0.2"/>
    <row r="15" spans="2:15" x14ac:dyDescent="0.2"/>
    <row r="16" spans="2:15"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spans="2:15" x14ac:dyDescent="0.2"/>
    <row r="34" spans="2:15" x14ac:dyDescent="0.2"/>
    <row r="35" spans="2:15" x14ac:dyDescent="0.2"/>
    <row r="36" spans="2:15" x14ac:dyDescent="0.2"/>
    <row r="37" spans="2:15" x14ac:dyDescent="0.2"/>
    <row r="38" spans="2:15" x14ac:dyDescent="0.2"/>
    <row r="39" spans="2:15" x14ac:dyDescent="0.2"/>
    <row r="40" spans="2:15" x14ac:dyDescent="0.2"/>
    <row r="41" spans="2:15" x14ac:dyDescent="0.2"/>
    <row r="42" spans="2:15" hidden="1" x14ac:dyDescent="0.2"/>
    <row r="43" spans="2:15" ht="17.45" customHeight="1" x14ac:dyDescent="0.25">
      <c r="B43" s="609" t="s">
        <v>330</v>
      </c>
      <c r="C43" s="609"/>
      <c r="D43" s="609"/>
      <c r="E43" s="609"/>
      <c r="F43" s="609"/>
      <c r="G43" s="609"/>
      <c r="H43" s="609"/>
      <c r="I43" s="609"/>
      <c r="J43" s="609"/>
      <c r="K43" s="609"/>
      <c r="L43" s="609"/>
      <c r="M43" s="609"/>
      <c r="N43" s="609"/>
      <c r="O43" s="609"/>
    </row>
    <row r="44" spans="2:15" ht="16.5" customHeight="1" x14ac:dyDescent="0.25">
      <c r="B44" s="609" t="s">
        <v>331</v>
      </c>
      <c r="C44" s="609"/>
      <c r="D44" s="609"/>
      <c r="E44" s="609"/>
      <c r="F44" s="609"/>
      <c r="G44" s="609"/>
      <c r="H44" s="609"/>
      <c r="I44" s="609"/>
      <c r="J44" s="609"/>
      <c r="K44" s="609"/>
      <c r="L44" s="609"/>
      <c r="M44" s="609"/>
      <c r="N44" s="609"/>
      <c r="O44" s="609"/>
    </row>
    <row r="45" spans="2:15" hidden="1" x14ac:dyDescent="0.2"/>
    <row r="46" spans="2:15" hidden="1" x14ac:dyDescent="0.2"/>
    <row r="47" spans="2:15" hidden="1" x14ac:dyDescent="0.2"/>
    <row r="48" spans="2:15" hidden="1" x14ac:dyDescent="0.2"/>
    <row r="49" spans="2:15" hidden="1" x14ac:dyDescent="0.2"/>
    <row r="50" spans="2:15" hidden="1" x14ac:dyDescent="0.2"/>
    <row r="51" spans="2:15" hidden="1" x14ac:dyDescent="0.2"/>
    <row r="52" spans="2:15" x14ac:dyDescent="0.2"/>
    <row r="53" spans="2:15" ht="19.5" hidden="1" thickBot="1" x14ac:dyDescent="0.3">
      <c r="C53" s="452"/>
      <c r="G53" s="453"/>
    </row>
    <row r="54" spans="2:15" ht="30.2" customHeight="1" x14ac:dyDescent="0.2">
      <c r="B54" s="482" t="s">
        <v>160</v>
      </c>
      <c r="C54" s="631" t="s">
        <v>161</v>
      </c>
      <c r="D54" s="632"/>
      <c r="E54" s="632"/>
      <c r="F54" s="632"/>
      <c r="G54" s="632"/>
      <c r="H54" s="632"/>
      <c r="I54" s="632"/>
      <c r="J54" s="632"/>
      <c r="K54" s="632"/>
      <c r="L54" s="632"/>
      <c r="M54" s="632"/>
      <c r="N54" s="633"/>
      <c r="O54" s="484" t="s">
        <v>332</v>
      </c>
    </row>
    <row r="55" spans="2:15" ht="30.2" customHeight="1" x14ac:dyDescent="0.2">
      <c r="B55" s="500"/>
      <c r="C55" s="619" t="s">
        <v>145</v>
      </c>
      <c r="D55" s="620"/>
      <c r="E55" s="620"/>
      <c r="F55" s="620"/>
      <c r="G55" s="620"/>
      <c r="H55" s="620"/>
      <c r="I55" s="620"/>
      <c r="J55" s="620"/>
      <c r="K55" s="620"/>
      <c r="L55" s="620"/>
      <c r="M55" s="620"/>
      <c r="N55" s="621"/>
      <c r="O55" s="483" t="str">
        <f>IF('Methane method 1'!C5+'Methane method 2 3'!C14&gt;=2015, IF('Methane method 1'!C6=1, "-", IF(SUM(O94,O126)=0, "-",Calculations!T7)), IF(Legacy!C24&gt;1, IF(SUM(O94,O126)=0,"-",Calculations!T7),"-"))</f>
        <v>-</v>
      </c>
    </row>
    <row r="56" spans="2:15" ht="30.2" customHeight="1" x14ac:dyDescent="0.2">
      <c r="B56" s="500"/>
      <c r="C56" s="619" t="s">
        <v>337</v>
      </c>
      <c r="D56" s="620"/>
      <c r="E56" s="620"/>
      <c r="F56" s="620"/>
      <c r="G56" s="620"/>
      <c r="H56" s="620"/>
      <c r="I56" s="620"/>
      <c r="J56" s="620"/>
      <c r="K56" s="620"/>
      <c r="L56" s="620"/>
      <c r="M56" s="620"/>
      <c r="N56" s="621"/>
      <c r="O56" s="483" t="str">
        <f>IF('Methane method 1'!C5+'Methane method 2 3'!C14&gt;=2015, IF('Methane method 1'!C6=1, "-", IF(SUM(O94,O126)=0, "-",Calculations!T18)), IF(Legacy!C24&gt;1, IF(SUM(O94,O126)=0,"-",Calculations!T18),"-"))</f>
        <v>-</v>
      </c>
    </row>
    <row r="57" spans="2:15" ht="30.2" customHeight="1" x14ac:dyDescent="0.2">
      <c r="B57" s="500"/>
      <c r="C57" s="619" t="s">
        <v>146</v>
      </c>
      <c r="D57" s="620"/>
      <c r="E57" s="620"/>
      <c r="F57" s="620"/>
      <c r="G57" s="620"/>
      <c r="H57" s="620"/>
      <c r="I57" s="620"/>
      <c r="J57" s="620"/>
      <c r="K57" s="620"/>
      <c r="L57" s="620"/>
      <c r="M57" s="620"/>
      <c r="N57" s="621"/>
      <c r="O57" s="483" t="str">
        <f>IF('Methane method 1'!C5+'Methane method 2 3'!C14&gt;=2015, IF('Methane method 1'!C6=1, "-", IF(SUM(O94,O126)=0, "-",Calculations!T8)), IF(Legacy!C24&gt;1, IF(SUM(O94,O126)=0,"-",Calculations!T8),"-"))</f>
        <v>-</v>
      </c>
    </row>
    <row r="58" spans="2:15" ht="30.2" customHeight="1" x14ac:dyDescent="0.2">
      <c r="B58" s="500"/>
      <c r="C58" s="619" t="s">
        <v>147</v>
      </c>
      <c r="D58" s="620"/>
      <c r="E58" s="620"/>
      <c r="F58" s="620"/>
      <c r="G58" s="620"/>
      <c r="H58" s="620"/>
      <c r="I58" s="620"/>
      <c r="J58" s="620"/>
      <c r="K58" s="620"/>
      <c r="L58" s="620"/>
      <c r="M58" s="620"/>
      <c r="N58" s="621"/>
      <c r="O58" s="483" t="str">
        <f>IF('Methane method 1'!C5+'Methane method 2 3'!C14&gt;=2015, IF('Methane method 1'!C6=1, "-", IF(SUM(O94,O126)=0, "-",SUM(Calculations!R51:U51))), IF(Legacy!C24&gt;1, IF(SUM(O94,O126)=0,"-",SUM(Calculations!R51:U51)),"-"))</f>
        <v>-</v>
      </c>
    </row>
    <row r="59" spans="2:15" ht="30.2" customHeight="1" x14ac:dyDescent="0.2">
      <c r="B59" s="500"/>
      <c r="C59" s="619" t="s">
        <v>338</v>
      </c>
      <c r="D59" s="620"/>
      <c r="E59" s="620"/>
      <c r="F59" s="620"/>
      <c r="G59" s="620"/>
      <c r="H59" s="620"/>
      <c r="I59" s="620"/>
      <c r="J59" s="620"/>
      <c r="K59" s="620"/>
      <c r="L59" s="620"/>
      <c r="M59" s="620"/>
      <c r="N59" s="621"/>
      <c r="O59" s="483" t="str">
        <f>IF('Methane method 1'!C5+'Methane method 2 3'!C14&gt;=2015, IF('Methane method 1'!C6=1, "-", IF(SUM(O94,O126)=0, "-",Calculations!T16)), IF(Legacy!C24&gt;1, IF(SUM(O94,O126)=0,"-",Calculations!T16),"-"))</f>
        <v>-</v>
      </c>
    </row>
    <row r="60" spans="2:15" ht="30.2" customHeight="1" x14ac:dyDescent="0.2">
      <c r="B60" s="500"/>
      <c r="C60" s="619" t="s">
        <v>339</v>
      </c>
      <c r="D60" s="620"/>
      <c r="E60" s="620"/>
      <c r="F60" s="620"/>
      <c r="G60" s="620"/>
      <c r="H60" s="620"/>
      <c r="I60" s="620"/>
      <c r="J60" s="620"/>
      <c r="K60" s="620"/>
      <c r="L60" s="620"/>
      <c r="M60" s="620"/>
      <c r="N60" s="621"/>
      <c r="O60" s="483" t="str">
        <f>IF('Methane method 1'!C5+'Methane method 2 3'!C14&gt;=2015, IF('Methane method 1'!C6=1, "-", IF(SUM(O94,O126)=0, "-",Calculations!T17)), IF(Legacy!C24&gt;1, IF(SUM(O94,O126)=0,"-",Calculations!T17),"-"))</f>
        <v>-</v>
      </c>
    </row>
    <row r="61" spans="2:15" ht="30.2" customHeight="1" x14ac:dyDescent="0.2">
      <c r="B61" s="500"/>
      <c r="C61" s="619" t="s">
        <v>151</v>
      </c>
      <c r="D61" s="620"/>
      <c r="E61" s="620"/>
      <c r="F61" s="620"/>
      <c r="G61" s="620"/>
      <c r="H61" s="620"/>
      <c r="I61" s="620"/>
      <c r="J61" s="620"/>
      <c r="K61" s="620"/>
      <c r="L61" s="620"/>
      <c r="M61" s="620"/>
      <c r="N61" s="621"/>
      <c r="O61" s="483" t="str">
        <f>IF('Methane method 1'!C5+'Methane method 2 3'!C14&gt;=2015, IF('Methane method 1'!C6=1, "-", IF(SUM(O94,O126)=0, "-",Calculations!T12)), IF(Legacy!C24&gt;1, IF(SUM(O94,O126)=0,"-",Calculations!T12),"-"))</f>
        <v>-</v>
      </c>
    </row>
    <row r="62" spans="2:15" ht="30.2" customHeight="1" x14ac:dyDescent="0.2">
      <c r="B62" s="629" t="s">
        <v>162</v>
      </c>
      <c r="C62" s="619" t="s">
        <v>152</v>
      </c>
      <c r="D62" s="620"/>
      <c r="E62" s="620"/>
      <c r="F62" s="620"/>
      <c r="G62" s="620"/>
      <c r="H62" s="620"/>
      <c r="I62" s="620"/>
      <c r="J62" s="620"/>
      <c r="K62" s="620"/>
      <c r="L62" s="620"/>
      <c r="M62" s="620"/>
      <c r="N62" s="621"/>
      <c r="O62" s="483" t="str">
        <f>IF('Methane method 1'!C5+'Methane method 2 3'!C14&gt;=2015, IF('Methane method 1'!C6=1, "-", IF(SUM(O94,O126)=0, "-",Calculations!T13)), IF(Legacy!C24&gt;1, IF(SUM(O94,O126)=0,"-",Calculations!T13),"-"))</f>
        <v>-</v>
      </c>
    </row>
    <row r="63" spans="2:15" ht="30.2" customHeight="1" x14ac:dyDescent="0.2">
      <c r="B63" s="630"/>
      <c r="C63" s="619" t="s">
        <v>153</v>
      </c>
      <c r="D63" s="620"/>
      <c r="E63" s="620"/>
      <c r="F63" s="620"/>
      <c r="G63" s="620"/>
      <c r="H63" s="620"/>
      <c r="I63" s="620"/>
      <c r="J63" s="620"/>
      <c r="K63" s="620"/>
      <c r="L63" s="620"/>
      <c r="M63" s="620"/>
      <c r="N63" s="621"/>
      <c r="O63" s="483" t="str">
        <f>IF('Methane method 1'!C5+'Methane method 2 3'!C14&gt;=2015, IF('Methane method 1'!C6=1, "-", IF(SUM(O94,O126)=0, "-",Calculations!T14)), IF(Legacy!C24&gt;1, IF(SUM(O94,O126)=0,"-",Calculations!T14),"-"))</f>
        <v>-</v>
      </c>
    </row>
    <row r="64" spans="2:15" ht="30.2" customHeight="1" x14ac:dyDescent="0.2">
      <c r="B64" s="630"/>
      <c r="C64" s="619" t="s">
        <v>154</v>
      </c>
      <c r="D64" s="620"/>
      <c r="E64" s="620"/>
      <c r="F64" s="620"/>
      <c r="G64" s="620"/>
      <c r="H64" s="620"/>
      <c r="I64" s="620"/>
      <c r="J64" s="620"/>
      <c r="K64" s="620"/>
      <c r="L64" s="620"/>
      <c r="M64" s="620"/>
      <c r="N64" s="621"/>
      <c r="O64" s="483" t="str">
        <f>IF('Methane method 1'!C5+'Methane method 2 3'!C14&gt;=2015, IF('Methane method 1'!C6=1, "-", IF(SUM(O94,O126)=0, "-",Calculations!T15)), IF(Legacy!C24&gt;1, IF(SUM(O94,O126)=0,"-",Calculations!T15),"-"))</f>
        <v>-</v>
      </c>
    </row>
    <row r="65" spans="2:15" ht="30.2" customHeight="1" x14ac:dyDescent="0.2">
      <c r="B65" s="630"/>
      <c r="C65" s="619" t="s">
        <v>340</v>
      </c>
      <c r="D65" s="620"/>
      <c r="E65" s="620"/>
      <c r="F65" s="620"/>
      <c r="G65" s="620"/>
      <c r="H65" s="620"/>
      <c r="I65" s="620"/>
      <c r="J65" s="620"/>
      <c r="K65" s="620"/>
      <c r="L65" s="620"/>
      <c r="M65" s="620"/>
      <c r="N65" s="621"/>
      <c r="O65" s="483" t="str">
        <f>IF('Methane method 1'!C5+'Methane method 2 3'!C14&gt;=2015, IF('Methane method 1'!C6=1, "-", IF(SUM(O94,O126)=0, "-",Calculations!T10)), IF(Legacy!C24&gt;1, IF(SUM(O94,O126)=0,"-",Calculations!T10),"-"))</f>
        <v>-</v>
      </c>
    </row>
    <row r="66" spans="2:15" ht="30.2" customHeight="1" x14ac:dyDescent="0.2">
      <c r="B66" s="630"/>
      <c r="C66" s="619" t="s">
        <v>341</v>
      </c>
      <c r="D66" s="620"/>
      <c r="E66" s="620"/>
      <c r="F66" s="620"/>
      <c r="G66" s="620"/>
      <c r="H66" s="620"/>
      <c r="I66" s="620"/>
      <c r="J66" s="620"/>
      <c r="K66" s="620"/>
      <c r="L66" s="620"/>
      <c r="M66" s="620"/>
      <c r="N66" s="621"/>
      <c r="O66" s="483" t="str">
        <f>IF('Methane method 1'!C5+'Methane method 2 3'!C14&gt;=2015, IF('Methane method 1'!C6=1, "-", IF(SUM(O94,O126)=0, "-",Calculations!T11)), IF(Legacy!C24&gt;1, IF(SUM(O94,O126)=0,"-",Calculations!T11),"-"))</f>
        <v>-</v>
      </c>
    </row>
    <row r="67" spans="2:15" ht="30.2" customHeight="1" x14ac:dyDescent="0.2">
      <c r="B67" s="630"/>
      <c r="C67" s="626" t="s">
        <v>163</v>
      </c>
      <c r="D67" s="627"/>
      <c r="E67" s="627"/>
      <c r="F67" s="627"/>
      <c r="G67" s="627"/>
      <c r="H67" s="627"/>
      <c r="I67" s="627"/>
      <c r="J67" s="627"/>
      <c r="K67" s="627"/>
      <c r="L67" s="627"/>
      <c r="M67" s="627"/>
      <c r="N67" s="628"/>
      <c r="O67" s="483" t="e">
        <f>IF('Nitrogen Method 1 2 3'!C8=1, "-", IF(Legacy!C63=1, "-",IF(SUM(O94,O126)=0, "-",Calculations!T20)))</f>
        <v>#VALUE!</v>
      </c>
    </row>
    <row r="68" spans="2:15" ht="30.2" customHeight="1" x14ac:dyDescent="0.2">
      <c r="B68" s="630"/>
      <c r="C68" s="624" t="s">
        <v>155</v>
      </c>
      <c r="D68" s="620"/>
      <c r="E68" s="620"/>
      <c r="F68" s="620"/>
      <c r="G68" s="620"/>
      <c r="H68" s="620"/>
      <c r="I68" s="620"/>
      <c r="J68" s="620"/>
      <c r="K68" s="620"/>
      <c r="L68" s="620"/>
      <c r="M68" s="620"/>
      <c r="N68" s="625"/>
      <c r="O68" s="483" t="e">
        <f>IF('Nitrogen Method 1 2 3'!C8=1, "-", IF(Legacy!C63=1, "-",IF(SUM(O94,O126)=0, "-",Calculations!T19)))</f>
        <v>#VALUE!</v>
      </c>
    </row>
    <row r="69" spans="2:15" ht="30.2" customHeight="1" x14ac:dyDescent="0.2">
      <c r="B69" s="630"/>
      <c r="C69" s="619" t="s">
        <v>156</v>
      </c>
      <c r="D69" s="620"/>
      <c r="E69" s="620"/>
      <c r="F69" s="620"/>
      <c r="G69" s="620"/>
      <c r="H69" s="620"/>
      <c r="I69" s="620"/>
      <c r="J69" s="620"/>
      <c r="K69" s="620"/>
      <c r="L69" s="620"/>
      <c r="M69" s="620"/>
      <c r="N69" s="621"/>
      <c r="O69" s="483" t="e">
        <f>IF('Nitrogen Method 1 2 3'!C8=1, "-", IF(Legacy!C63=1, "-",IF(SUM(O94,O126)=0, "-",Calculations!T21)))</f>
        <v>#VALUE!</v>
      </c>
    </row>
    <row r="70" spans="2:15" ht="30.2" customHeight="1" x14ac:dyDescent="0.2">
      <c r="B70" s="630"/>
      <c r="C70" s="619" t="s">
        <v>157</v>
      </c>
      <c r="D70" s="620"/>
      <c r="E70" s="620"/>
      <c r="F70" s="620"/>
      <c r="G70" s="620"/>
      <c r="H70" s="620"/>
      <c r="I70" s="620"/>
      <c r="J70" s="620"/>
      <c r="K70" s="620"/>
      <c r="L70" s="620"/>
      <c r="M70" s="620"/>
      <c r="N70" s="621"/>
      <c r="O70" s="483" t="e">
        <f>IF('Nitrogen Method 1 2 3'!C8=1, "-", IF(Legacy!C63=1, "-",IF(SUM(O94,O126)=0, "-",Calculations!T23)))</f>
        <v>#VALUE!</v>
      </c>
    </row>
    <row r="71" spans="2:15" ht="30.2" customHeight="1" x14ac:dyDescent="0.2">
      <c r="B71" s="630"/>
      <c r="C71" s="619" t="s">
        <v>158</v>
      </c>
      <c r="D71" s="620"/>
      <c r="E71" s="620"/>
      <c r="F71" s="620"/>
      <c r="G71" s="620"/>
      <c r="H71" s="620"/>
      <c r="I71" s="620"/>
      <c r="J71" s="620"/>
      <c r="K71" s="620"/>
      <c r="L71" s="620"/>
      <c r="M71" s="620"/>
      <c r="N71" s="621"/>
      <c r="O71" s="483" t="e">
        <f>IF('Nitrogen Method 1 2 3'!C8=1, "-", IF(Legacy!C63=1, "-",IF(SUM(O94,O126)=0, "-",Calculations!T24)))</f>
        <v>#VALUE!</v>
      </c>
    </row>
    <row r="72" spans="2:15" ht="30.2" customHeight="1" x14ac:dyDescent="0.2">
      <c r="B72" s="630"/>
      <c r="C72" s="619" t="s">
        <v>159</v>
      </c>
      <c r="D72" s="620"/>
      <c r="E72" s="620"/>
      <c r="F72" s="620"/>
      <c r="G72" s="620"/>
      <c r="H72" s="620"/>
      <c r="I72" s="620"/>
      <c r="J72" s="620"/>
      <c r="K72" s="620"/>
      <c r="L72" s="620"/>
      <c r="M72" s="620"/>
      <c r="N72" s="621"/>
      <c r="O72" s="483" t="e">
        <f>IF('Nitrogen Method 1 2 3'!C8=1, "-", IF(Legacy!C63=1, "-",IF(SUM(O94,O126)=0, "-",Calculations!T25)))</f>
        <v>#VALUE!</v>
      </c>
    </row>
    <row r="73" spans="2:15" x14ac:dyDescent="0.2"/>
    <row r="74" spans="2:15" hidden="1" x14ac:dyDescent="0.2"/>
    <row r="75" spans="2:15" ht="21.75" customHeight="1" x14ac:dyDescent="0.2">
      <c r="B75" s="610" t="s">
        <v>333</v>
      </c>
      <c r="C75" s="611"/>
      <c r="D75" s="611"/>
      <c r="E75" s="611"/>
      <c r="F75" s="611"/>
      <c r="G75" s="611"/>
      <c r="H75" s="611"/>
      <c r="I75" s="611"/>
      <c r="J75" s="611"/>
      <c r="K75" s="611"/>
      <c r="L75" s="611"/>
      <c r="M75" s="611"/>
      <c r="N75" s="611"/>
      <c r="O75" s="611"/>
    </row>
    <row r="76" spans="2:15" ht="9.75" hidden="1" customHeight="1" x14ac:dyDescent="0.2">
      <c r="B76" s="454"/>
      <c r="C76" s="454"/>
      <c r="D76" s="454"/>
      <c r="E76" s="454"/>
      <c r="F76" s="454"/>
      <c r="G76" s="454"/>
      <c r="H76" s="454"/>
      <c r="I76" s="454"/>
      <c r="J76" s="454"/>
      <c r="K76" s="454"/>
      <c r="L76" s="454"/>
      <c r="M76" s="321"/>
      <c r="N76" s="382"/>
    </row>
    <row r="77" spans="2:15" ht="15.75" x14ac:dyDescent="0.2">
      <c r="B77" s="454"/>
      <c r="C77" s="454"/>
      <c r="D77" s="454"/>
      <c r="E77" s="454"/>
      <c r="F77" s="454"/>
      <c r="G77" s="454"/>
      <c r="H77" s="454"/>
      <c r="I77" s="454"/>
      <c r="J77" s="454"/>
      <c r="K77" s="454"/>
      <c r="L77" s="454"/>
      <c r="M77" s="321"/>
      <c r="N77" s="382"/>
    </row>
    <row r="78" spans="2:15" ht="15.75" x14ac:dyDescent="0.2">
      <c r="B78" s="454"/>
      <c r="C78" s="454"/>
      <c r="D78" s="454"/>
      <c r="E78" s="454"/>
      <c r="F78" s="454"/>
      <c r="G78" s="454"/>
      <c r="H78" s="454"/>
      <c r="I78" s="454"/>
      <c r="J78" s="454"/>
      <c r="K78" s="454"/>
      <c r="L78" s="454"/>
      <c r="M78" s="321"/>
      <c r="N78" s="382"/>
    </row>
    <row r="79" spans="2:15" ht="15.75" x14ac:dyDescent="0.25">
      <c r="B79" s="455"/>
    </row>
    <row r="80" spans="2:15" ht="15.75" x14ac:dyDescent="0.25">
      <c r="B80" s="455"/>
    </row>
    <row r="81" spans="2:16" ht="15.75" x14ac:dyDescent="0.25">
      <c r="B81" s="455"/>
    </row>
    <row r="82" spans="2:16" x14ac:dyDescent="0.2"/>
    <row r="83" spans="2:16" x14ac:dyDescent="0.2"/>
    <row r="84" spans="2:16" x14ac:dyDescent="0.2"/>
    <row r="85" spans="2:16" x14ac:dyDescent="0.2"/>
    <row r="86" spans="2:16" x14ac:dyDescent="0.2"/>
    <row r="87" spans="2:16" x14ac:dyDescent="0.2"/>
    <row r="88" spans="2:16" x14ac:dyDescent="0.2"/>
    <row r="89" spans="2:16" hidden="1" x14ac:dyDescent="0.2"/>
    <row r="90" spans="2:16" hidden="1" x14ac:dyDescent="0.2"/>
    <row r="91" spans="2:16" hidden="1" x14ac:dyDescent="0.2"/>
    <row r="92" spans="2:16" ht="20.25" customHeight="1" x14ac:dyDescent="0.2">
      <c r="B92" s="610" t="s">
        <v>334</v>
      </c>
      <c r="C92" s="611"/>
      <c r="D92" s="611"/>
      <c r="E92" s="611"/>
      <c r="F92" s="611"/>
      <c r="G92" s="611"/>
      <c r="H92" s="611"/>
      <c r="I92" s="611"/>
      <c r="J92" s="611"/>
      <c r="K92" s="611"/>
      <c r="L92" s="611"/>
      <c r="M92" s="611"/>
      <c r="N92" s="611"/>
      <c r="O92" s="611"/>
    </row>
    <row r="93" spans="2:16" ht="13.5" hidden="1" thickBot="1" x14ac:dyDescent="0.25">
      <c r="B93" s="623"/>
      <c r="C93" s="623"/>
      <c r="D93" s="623"/>
      <c r="E93" s="623"/>
      <c r="F93" s="623"/>
      <c r="G93" s="623"/>
      <c r="H93" s="623"/>
      <c r="I93" s="623"/>
      <c r="J93" s="623"/>
      <c r="K93" s="623"/>
      <c r="L93" s="623"/>
      <c r="M93" s="623"/>
      <c r="N93" s="623"/>
      <c r="O93" s="623"/>
    </row>
    <row r="94" spans="2:16" ht="30.2" customHeight="1" x14ac:dyDescent="0.2">
      <c r="B94" s="549" t="s">
        <v>188</v>
      </c>
      <c r="C94" s="549"/>
      <c r="D94" s="549"/>
      <c r="E94" s="549"/>
      <c r="F94" s="549"/>
      <c r="G94" s="549"/>
      <c r="H94" s="549"/>
      <c r="I94" s="549"/>
      <c r="J94" s="549"/>
      <c r="K94" s="549"/>
      <c r="L94" s="549"/>
      <c r="M94" s="549"/>
      <c r="N94" s="549"/>
      <c r="O94" s="485" t="str">
        <f>IF('Methane method 1'!C5+'Methane method 2 3'!C14&gt;=2015, IF('Methane method 1'!C6=1, "-", IF(SUM(Calculations!S4,Calculations!S3)=0, "-",Calculations!S3)), IF(Legacy!C24&lt;&gt;1, IF(SUM(Calculations!S4,Calculations!S3)=0,"-",Calculations!S3),"-"))</f>
        <v>-</v>
      </c>
      <c r="P94" s="456" t="str">
        <f>IF((ISNUMBER(Legacy!B4)+ISNUMBER(Legacy!B5))*(ISNUMBER('Methane method 2 3'!C54)+ISNUMBER('Methane method 2 3'!C55)), "The result is sum of emissions in D&amp;C plant 1 sheet and D&amp;C plant 2015 sheet", " ")</f>
        <v xml:space="preserve"> </v>
      </c>
    </row>
    <row r="95" spans="2:16" x14ac:dyDescent="0.2"/>
    <row r="96" spans="2:16" ht="15.75" customHeight="1" x14ac:dyDescent="0.25">
      <c r="B96" s="609" t="s">
        <v>335</v>
      </c>
      <c r="C96" s="609"/>
      <c r="D96" s="609"/>
      <c r="E96" s="609"/>
      <c r="F96" s="609"/>
      <c r="G96" s="609"/>
      <c r="H96" s="609"/>
      <c r="I96" s="609"/>
      <c r="J96" s="609"/>
      <c r="K96" s="609"/>
      <c r="L96" s="609"/>
      <c r="M96" s="609"/>
      <c r="N96" s="609"/>
      <c r="O96" s="609"/>
    </row>
    <row r="97" spans="2:15" x14ac:dyDescent="0.2"/>
    <row r="98" spans="2:15" x14ac:dyDescent="0.2"/>
    <row r="99" spans="2:15" x14ac:dyDescent="0.2"/>
    <row r="100" spans="2:15" x14ac:dyDescent="0.2"/>
    <row r="101" spans="2:15" x14ac:dyDescent="0.2"/>
    <row r="102" spans="2:15" x14ac:dyDescent="0.2"/>
    <row r="103" spans="2:15" x14ac:dyDescent="0.2"/>
    <row r="104" spans="2:15" x14ac:dyDescent="0.2"/>
    <row r="105" spans="2:15" x14ac:dyDescent="0.2"/>
    <row r="106" spans="2:15" x14ac:dyDescent="0.2"/>
    <row r="107" spans="2:15" x14ac:dyDescent="0.2"/>
    <row r="108" spans="2:15" x14ac:dyDescent="0.2"/>
    <row r="109" spans="2:15" x14ac:dyDescent="0.2">
      <c r="B109" s="622" t="s">
        <v>336</v>
      </c>
      <c r="C109" s="622"/>
      <c r="D109" s="622"/>
      <c r="E109" s="622"/>
      <c r="F109" s="622"/>
      <c r="G109" s="622"/>
      <c r="H109" s="622"/>
      <c r="I109" s="622"/>
      <c r="J109" s="622"/>
      <c r="K109" s="622"/>
      <c r="L109" s="622"/>
      <c r="M109" s="622"/>
      <c r="N109" s="622"/>
      <c r="O109" s="622"/>
    </row>
    <row r="110" spans="2:15" x14ac:dyDescent="0.2"/>
    <row r="111" spans="2:15" x14ac:dyDescent="0.2"/>
    <row r="112" spans="2:15" x14ac:dyDescent="0.2"/>
    <row r="113" spans="2:15" x14ac:dyDescent="0.2"/>
    <row r="114" spans="2:15" x14ac:dyDescent="0.2"/>
    <row r="115" spans="2:15" x14ac:dyDescent="0.2"/>
    <row r="116" spans="2:15" x14ac:dyDescent="0.2"/>
    <row r="117" spans="2:15" x14ac:dyDescent="0.2"/>
    <row r="118" spans="2:15" x14ac:dyDescent="0.2"/>
    <row r="119" spans="2:15" x14ac:dyDescent="0.2"/>
    <row r="120" spans="2:15" x14ac:dyDescent="0.2"/>
    <row r="121" spans="2:15" x14ac:dyDescent="0.2"/>
    <row r="122" spans="2:15" x14ac:dyDescent="0.2"/>
    <row r="123" spans="2:15" x14ac:dyDescent="0.2"/>
    <row r="124" spans="2:15" ht="24" customHeight="1" x14ac:dyDescent="0.2">
      <c r="B124" s="610" t="s">
        <v>334</v>
      </c>
      <c r="C124" s="611"/>
      <c r="D124" s="611"/>
      <c r="E124" s="611"/>
      <c r="F124" s="611"/>
      <c r="G124" s="611"/>
      <c r="H124" s="611"/>
      <c r="I124" s="611"/>
      <c r="J124" s="611"/>
      <c r="K124" s="611"/>
      <c r="L124" s="611"/>
      <c r="M124" s="611"/>
      <c r="N124" s="611"/>
      <c r="O124" s="611"/>
    </row>
    <row r="125" spans="2:15" ht="20.25" hidden="1" customHeight="1" thickBot="1" x14ac:dyDescent="0.25"/>
    <row r="126" spans="2:15" ht="28.5" customHeight="1" x14ac:dyDescent="0.2">
      <c r="B126" s="549" t="s">
        <v>188</v>
      </c>
      <c r="C126" s="549"/>
      <c r="D126" s="549"/>
      <c r="E126" s="549"/>
      <c r="F126" s="549"/>
      <c r="G126" s="549"/>
      <c r="H126" s="549"/>
      <c r="I126" s="549"/>
      <c r="J126" s="549"/>
      <c r="K126" s="549"/>
      <c r="L126" s="549"/>
      <c r="M126" s="549"/>
      <c r="N126" s="549"/>
      <c r="O126" s="485" t="e">
        <f>IF('Nitrogen Method 1 2 3'!C8=1, "-",'Nitrogen Method 1 2 3'!C27)</f>
        <v>#VALUE!</v>
      </c>
    </row>
    <row r="127" spans="2:15" ht="31.7" customHeight="1" x14ac:dyDescent="0.2"/>
    <row r="128" spans="2:15" ht="7.5" customHeight="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spans="16:16" hidden="1" x14ac:dyDescent="0.2"/>
    <row r="162" spans="16:16" hidden="1" x14ac:dyDescent="0.2"/>
    <row r="163" spans="16:16" ht="30.2" hidden="1" customHeight="1" x14ac:dyDescent="0.2">
      <c r="P163" s="456" t="str">
        <f>IF((ISNUMBER(Legacy!B4)+ISNUMBER(Legacy!B5))*(ISNUMBER('Methane method 2 3'!C54)+ISNUMBER('Methane method 2 3'!C55)), "The result is sum of emissions in D&amp;C plant 1 sheet and D&amp;C plant 2015 sheet", " ")</f>
        <v xml:space="preserve"> </v>
      </c>
    </row>
    <row r="164" spans="16:16" hidden="1" x14ac:dyDescent="0.2"/>
    <row r="165" spans="16:16" hidden="1" x14ac:dyDescent="0.2"/>
    <row r="166" spans="16:16" hidden="1" x14ac:dyDescent="0.2"/>
    <row r="167" spans="16:16" hidden="1" x14ac:dyDescent="0.2"/>
    <row r="168" spans="16:16" hidden="1" x14ac:dyDescent="0.2"/>
    <row r="169" spans="16:16" hidden="1" x14ac:dyDescent="0.2"/>
    <row r="170" spans="16:16" hidden="1" x14ac:dyDescent="0.2"/>
    <row r="171" spans="16:16" hidden="1" x14ac:dyDescent="0.2"/>
    <row r="172" spans="16:16" hidden="1" x14ac:dyDescent="0.2"/>
    <row r="173" spans="16:16" hidden="1" x14ac:dyDescent="0.2"/>
    <row r="174" spans="16:16" hidden="1" x14ac:dyDescent="0.2"/>
    <row r="175" spans="16:16" hidden="1" x14ac:dyDescent="0.2"/>
    <row r="176" spans="16:16" hidden="1" x14ac:dyDescent="0.2"/>
    <row r="177" hidden="1" x14ac:dyDescent="0.2"/>
    <row r="178" hidden="1" x14ac:dyDescent="0.2"/>
    <row r="179" hidden="1" x14ac:dyDescent="0.2"/>
    <row r="180" hidden="1" x14ac:dyDescent="0.2"/>
    <row r="181" hidden="1" x14ac:dyDescent="0.2"/>
    <row r="182" hidden="1" x14ac:dyDescent="0.2"/>
    <row r="183" x14ac:dyDescent="0.2"/>
    <row r="184" x14ac:dyDescent="0.2"/>
    <row r="185" x14ac:dyDescent="0.2"/>
    <row r="186" x14ac:dyDescent="0.2"/>
    <row r="187" x14ac:dyDescent="0.2"/>
    <row r="188" x14ac:dyDescent="0.2"/>
    <row r="189" x14ac:dyDescent="0.2"/>
    <row r="190" x14ac:dyDescent="0.2"/>
  </sheetData>
  <sheetProtection algorithmName="SHA-256" hashValue="9MfjcbMMlvB6eZ869ISUqMaGRKhkfusTJZve10MHtsc=" saltValue="xvcFPMuvVLqW8dIFzhKFyQ==" spinCount="100000" sheet="1" selectLockedCells="1" selectUnlockedCells="1"/>
  <mergeCells count="35">
    <mergeCell ref="E4:N4"/>
    <mergeCell ref="C5:N5"/>
    <mergeCell ref="C4:D4"/>
    <mergeCell ref="B3:O3"/>
    <mergeCell ref="C54:N54"/>
    <mergeCell ref="B7:O7"/>
    <mergeCell ref="B43:O43"/>
    <mergeCell ref="B44:O44"/>
    <mergeCell ref="B126:N126"/>
    <mergeCell ref="B94:N94"/>
    <mergeCell ref="C60:N60"/>
    <mergeCell ref="C59:N59"/>
    <mergeCell ref="C66:N66"/>
    <mergeCell ref="C65:N65"/>
    <mergeCell ref="C67:N67"/>
    <mergeCell ref="B62:B72"/>
    <mergeCell ref="B124:O124"/>
    <mergeCell ref="C71:N71"/>
    <mergeCell ref="C72:N72"/>
    <mergeCell ref="C58:N58"/>
    <mergeCell ref="C57:N57"/>
    <mergeCell ref="C55:N55"/>
    <mergeCell ref="B96:O96"/>
    <mergeCell ref="B109:O109"/>
    <mergeCell ref="C62:N62"/>
    <mergeCell ref="C63:N63"/>
    <mergeCell ref="B75:O75"/>
    <mergeCell ref="B93:O93"/>
    <mergeCell ref="B92:O92"/>
    <mergeCell ref="C56:N56"/>
    <mergeCell ref="C64:N64"/>
    <mergeCell ref="C61:N61"/>
    <mergeCell ref="C68:N68"/>
    <mergeCell ref="C69:N69"/>
    <mergeCell ref="C70:N70"/>
  </mergeCells>
  <pageMargins left="0.23622047244094491" right="0.23622047244094491" top="0.74803149606299213" bottom="0.74803149606299213" header="0.31496062992125984" footer="0.31496062992125984"/>
  <pageSetup paperSize="8" scale="94" fitToHeight="0" orientation="portrait" r:id="rId1"/>
  <headerFooter>
    <oddHeader>&amp;LNGER wastewater (domestic and commercial) calculator version 1.7 Sheet: 6&amp;R&amp;A</oddHeader>
    <oddFooter>&amp;L© Commonwealth of Australia (2016) Clean Energy Regulator.&amp;RISBN: 978-1-921299-79-7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X143"/>
  <sheetViews>
    <sheetView topLeftCell="I1" zoomScale="90" zoomScaleNormal="90" workbookViewId="0">
      <selection activeCell="R32" sqref="R32"/>
    </sheetView>
  </sheetViews>
  <sheetFormatPr defaultColWidth="9.140625" defaultRowHeight="15" x14ac:dyDescent="0.25"/>
  <cols>
    <col min="1" max="1" width="32.7109375" style="27" customWidth="1"/>
    <col min="2" max="2" width="60.7109375" style="27" bestFit="1" customWidth="1"/>
    <col min="3" max="3" width="12.140625" style="27" bestFit="1" customWidth="1"/>
    <col min="4" max="6" width="56.42578125" style="18" customWidth="1"/>
    <col min="7" max="7" width="56.42578125" style="27" customWidth="1"/>
    <col min="8" max="8" width="98.7109375" style="27" bestFit="1" customWidth="1"/>
    <col min="9" max="9" width="46.5703125" style="27" bestFit="1" customWidth="1"/>
    <col min="10" max="16384" width="9.140625" style="27"/>
  </cols>
  <sheetData>
    <row r="1" spans="1:24" x14ac:dyDescent="0.25">
      <c r="A1" s="81" t="s">
        <v>78</v>
      </c>
      <c r="B1" s="81" t="s">
        <v>74</v>
      </c>
      <c r="C1" s="81" t="s">
        <v>62</v>
      </c>
      <c r="D1" s="82" t="s">
        <v>64</v>
      </c>
      <c r="E1" s="82" t="s">
        <v>65</v>
      </c>
      <c r="F1" s="6"/>
      <c r="H1" s="191" t="s">
        <v>195</v>
      </c>
    </row>
    <row r="2" spans="1:24" ht="15.75" thickBot="1" x14ac:dyDescent="0.3">
      <c r="A2" s="58" t="s">
        <v>75</v>
      </c>
      <c r="B2" s="25"/>
      <c r="C2" s="25"/>
      <c r="D2" s="34" t="str">
        <f ca="1">RIGHT(CELL("filename",Legacy!A1),LEN(CELL("filename",Legacy!A1))-FIND("]",CELL("filename",Legacy!A1)))</f>
        <v>Legacy</v>
      </c>
      <c r="E2" s="6"/>
      <c r="F2" s="6"/>
      <c r="H2" s="192" t="s">
        <v>193</v>
      </c>
      <c r="L2" s="12"/>
      <c r="M2" s="12"/>
      <c r="N2" s="12"/>
      <c r="O2" s="12"/>
      <c r="P2" s="12"/>
      <c r="Q2" s="12"/>
      <c r="R2" s="13"/>
      <c r="S2" s="12"/>
      <c r="T2" s="12"/>
      <c r="U2" s="12"/>
      <c r="V2" s="88"/>
      <c r="W2" s="88"/>
      <c r="X2" s="88"/>
    </row>
    <row r="3" spans="1:24" ht="18.75" thickBot="1" x14ac:dyDescent="0.4">
      <c r="A3" s="25"/>
      <c r="B3" s="25"/>
      <c r="C3" s="25"/>
      <c r="D3" s="34"/>
      <c r="E3" s="6"/>
      <c r="F3" s="6"/>
      <c r="H3" s="192" t="s">
        <v>196</v>
      </c>
      <c r="L3" s="661">
        <v>4</v>
      </c>
      <c r="M3" s="662"/>
      <c r="N3" s="659" t="s">
        <v>349</v>
      </c>
      <c r="O3" s="660"/>
      <c r="P3" s="660"/>
      <c r="Q3" s="660"/>
      <c r="R3" s="660"/>
      <c r="S3" s="17" t="str">
        <f>R57</f>
        <v/>
      </c>
      <c r="T3" s="14" t="s">
        <v>11</v>
      </c>
      <c r="U3" s="15"/>
      <c r="V3" s="88"/>
      <c r="W3" s="88"/>
      <c r="X3" s="88"/>
    </row>
    <row r="4" spans="1:24" ht="18.75" thickBot="1" x14ac:dyDescent="0.4">
      <c r="A4" s="25"/>
      <c r="B4" s="25"/>
      <c r="C4" s="25"/>
      <c r="D4" s="34"/>
      <c r="E4" s="6"/>
      <c r="F4" s="6"/>
      <c r="H4" s="192" t="s">
        <v>194</v>
      </c>
      <c r="L4" s="661">
        <v>5</v>
      </c>
      <c r="M4" s="662"/>
      <c r="N4" s="659" t="s">
        <v>350</v>
      </c>
      <c r="O4" s="660"/>
      <c r="P4" s="660"/>
      <c r="Q4" s="660"/>
      <c r="R4" s="660"/>
      <c r="S4" s="17" t="str">
        <f>R58</f>
        <v>-</v>
      </c>
      <c r="T4" s="14" t="s">
        <v>11</v>
      </c>
      <c r="U4" s="15"/>
      <c r="V4" s="88"/>
      <c r="W4" s="88"/>
      <c r="X4" s="88"/>
    </row>
    <row r="5" spans="1:24" x14ac:dyDescent="0.25">
      <c r="A5" s="25"/>
      <c r="B5" s="25"/>
      <c r="C5" s="25"/>
      <c r="D5" s="6"/>
      <c r="E5" s="6"/>
      <c r="F5" s="6"/>
      <c r="H5" s="193" t="str">
        <f ca="1">RIGHT(CELL("filename",'Methane method 1'!A1),LEN(CELL("filename",'Methane method 1'!A1))-FIND("]",CELL("filename",'Methane method 1'!A1)))</f>
        <v>Methane method 1</v>
      </c>
      <c r="L5" s="88"/>
      <c r="M5" s="88"/>
      <c r="N5" s="88"/>
      <c r="O5" s="88"/>
      <c r="P5" s="88"/>
      <c r="Q5" s="88"/>
      <c r="R5" s="88"/>
      <c r="S5" s="88"/>
      <c r="T5" s="88"/>
      <c r="U5" s="88"/>
      <c r="V5" s="88"/>
      <c r="W5" s="88"/>
      <c r="X5" s="88"/>
    </row>
    <row r="6" spans="1:24" ht="15.75" thickBot="1" x14ac:dyDescent="0.3">
      <c r="A6" s="58" t="s">
        <v>68</v>
      </c>
      <c r="B6" s="25" t="s">
        <v>69</v>
      </c>
      <c r="C6" s="25"/>
      <c r="D6" s="31"/>
      <c r="E6" s="6"/>
      <c r="F6" s="6"/>
      <c r="H6" s="194"/>
      <c r="L6" s="19"/>
      <c r="M6" s="19"/>
      <c r="N6" s="19"/>
      <c r="O6" s="19"/>
      <c r="P6" s="19"/>
      <c r="Q6" s="19"/>
      <c r="R6" s="19"/>
      <c r="S6" s="19"/>
      <c r="T6" s="19"/>
      <c r="U6" s="159" t="s">
        <v>24</v>
      </c>
      <c r="V6" s="88"/>
      <c r="W6" s="88"/>
      <c r="X6" s="88"/>
    </row>
    <row r="7" spans="1:24" x14ac:dyDescent="0.25">
      <c r="A7" s="25"/>
      <c r="B7" s="25" t="s">
        <v>70</v>
      </c>
      <c r="C7" s="25"/>
      <c r="D7" s="34"/>
      <c r="E7" s="6"/>
      <c r="F7" s="6"/>
      <c r="H7" s="194"/>
      <c r="L7" s="666" t="s">
        <v>22</v>
      </c>
      <c r="M7" s="667"/>
      <c r="N7" s="667"/>
      <c r="O7" s="667"/>
      <c r="P7" s="667"/>
      <c r="Q7" s="668"/>
      <c r="R7" s="166"/>
      <c r="S7" s="167"/>
      <c r="T7" s="162" t="str">
        <f>R32</f>
        <v/>
      </c>
      <c r="U7" s="160" t="s">
        <v>25</v>
      </c>
      <c r="V7" s="99"/>
      <c r="W7" s="99"/>
      <c r="X7" s="99"/>
    </row>
    <row r="8" spans="1:24" x14ac:dyDescent="0.25">
      <c r="A8" s="25"/>
      <c r="B8" s="25" t="s">
        <v>71</v>
      </c>
      <c r="C8" s="25"/>
      <c r="D8" s="35"/>
      <c r="E8" s="6"/>
      <c r="F8" s="6"/>
      <c r="H8" s="194"/>
      <c r="L8" s="649" t="s">
        <v>23</v>
      </c>
      <c r="M8" s="650"/>
      <c r="N8" s="650"/>
      <c r="O8" s="650"/>
      <c r="P8" s="650"/>
      <c r="Q8" s="651"/>
      <c r="R8" s="170"/>
      <c r="S8" s="168"/>
      <c r="T8" s="163">
        <f>IF(ISERROR(R54/R52),0,R54/R52)</f>
        <v>0</v>
      </c>
      <c r="U8" s="161" t="s">
        <v>164</v>
      </c>
      <c r="V8" s="99"/>
      <c r="W8" s="99"/>
      <c r="X8" s="99"/>
    </row>
    <row r="9" spans="1:24" x14ac:dyDescent="0.25">
      <c r="A9" s="25"/>
      <c r="B9" s="25" t="s">
        <v>72</v>
      </c>
      <c r="C9" s="25"/>
      <c r="D9" s="37"/>
      <c r="E9" s="6"/>
      <c r="F9" s="6"/>
      <c r="H9" s="194"/>
      <c r="L9" s="649" t="s">
        <v>40</v>
      </c>
      <c r="M9" s="650"/>
      <c r="N9" s="650"/>
      <c r="O9" s="650"/>
      <c r="P9" s="650"/>
      <c r="Q9" s="651"/>
      <c r="R9" s="170"/>
      <c r="S9" s="168"/>
      <c r="T9" s="163">
        <f>IF(ISERROR(R55/R51),0,R55/R51)</f>
        <v>0</v>
      </c>
      <c r="U9" s="160" t="s">
        <v>26</v>
      </c>
      <c r="V9" s="99"/>
      <c r="W9" s="99"/>
      <c r="X9" s="99"/>
    </row>
    <row r="10" spans="1:24" x14ac:dyDescent="0.25">
      <c r="A10" s="25"/>
      <c r="B10" s="25" t="s">
        <v>73</v>
      </c>
      <c r="C10" s="25"/>
      <c r="D10" s="38"/>
      <c r="E10" s="6"/>
      <c r="F10" s="6"/>
      <c r="H10" s="194"/>
      <c r="L10" s="649" t="s">
        <v>51</v>
      </c>
      <c r="M10" s="650"/>
      <c r="N10" s="650"/>
      <c r="O10" s="650"/>
      <c r="P10" s="650"/>
      <c r="Q10" s="651"/>
      <c r="R10" s="170"/>
      <c r="S10" s="168"/>
      <c r="T10" s="164" t="str">
        <f t="shared" ref="T10:T15" si="0">R35</f>
        <v/>
      </c>
      <c r="U10" s="160" t="s">
        <v>27</v>
      </c>
      <c r="V10" s="99"/>
      <c r="W10" s="99"/>
      <c r="X10" s="99"/>
    </row>
    <row r="11" spans="1:24" x14ac:dyDescent="0.25">
      <c r="A11" s="25"/>
      <c r="B11" s="25"/>
      <c r="C11" s="25"/>
      <c r="D11" s="6" t="s">
        <v>222</v>
      </c>
      <c r="E11" s="6"/>
      <c r="F11" s="6"/>
      <c r="H11" s="194"/>
      <c r="L11" s="649" t="s">
        <v>52</v>
      </c>
      <c r="M11" s="650"/>
      <c r="N11" s="650"/>
      <c r="O11" s="650"/>
      <c r="P11" s="650"/>
      <c r="Q11" s="651"/>
      <c r="R11" s="170"/>
      <c r="S11" s="168"/>
      <c r="T11" s="164" t="str">
        <f t="shared" si="0"/>
        <v/>
      </c>
      <c r="U11" s="160" t="s">
        <v>28</v>
      </c>
      <c r="V11" s="99"/>
      <c r="W11" s="99"/>
      <c r="X11" s="99"/>
    </row>
    <row r="12" spans="1:24" x14ac:dyDescent="0.25">
      <c r="A12" s="25"/>
      <c r="B12" s="25"/>
      <c r="C12" s="25"/>
      <c r="D12" s="6"/>
      <c r="E12" s="6"/>
      <c r="F12" s="6"/>
      <c r="H12" s="194"/>
      <c r="L12" s="649" t="s">
        <v>47</v>
      </c>
      <c r="M12" s="650"/>
      <c r="N12" s="650"/>
      <c r="O12" s="650"/>
      <c r="P12" s="650"/>
      <c r="Q12" s="651"/>
      <c r="R12" s="171"/>
      <c r="S12" s="169"/>
      <c r="T12" s="164" t="str">
        <f t="shared" si="0"/>
        <v/>
      </c>
      <c r="U12" s="160" t="s">
        <v>29</v>
      </c>
      <c r="V12" s="99"/>
      <c r="W12" s="99"/>
      <c r="X12" s="99"/>
    </row>
    <row r="13" spans="1:24" x14ac:dyDescent="0.25">
      <c r="A13" s="58" t="s">
        <v>63</v>
      </c>
      <c r="B13" s="25"/>
      <c r="C13" s="25"/>
      <c r="D13" s="73" t="s">
        <v>107</v>
      </c>
      <c r="E13" s="6"/>
      <c r="F13" s="6"/>
      <c r="H13" s="194"/>
      <c r="L13" s="649" t="s">
        <v>53</v>
      </c>
      <c r="M13" s="650"/>
      <c r="N13" s="650"/>
      <c r="O13" s="650"/>
      <c r="P13" s="650"/>
      <c r="Q13" s="651"/>
      <c r="R13" s="171"/>
      <c r="S13" s="168"/>
      <c r="T13" s="164" t="str">
        <f t="shared" si="0"/>
        <v/>
      </c>
      <c r="U13" s="160" t="s">
        <v>30</v>
      </c>
      <c r="V13" s="99"/>
      <c r="W13" s="99"/>
      <c r="X13" s="99"/>
    </row>
    <row r="14" spans="1:24" x14ac:dyDescent="0.25">
      <c r="A14" s="25"/>
      <c r="B14" s="25"/>
      <c r="C14" s="25"/>
      <c r="D14" s="73" t="s">
        <v>108</v>
      </c>
      <c r="E14" s="6"/>
      <c r="F14" s="6"/>
      <c r="H14" s="194"/>
      <c r="L14" s="649" t="s">
        <v>48</v>
      </c>
      <c r="M14" s="650"/>
      <c r="N14" s="650"/>
      <c r="O14" s="650"/>
      <c r="P14" s="650"/>
      <c r="Q14" s="651"/>
      <c r="R14" s="171"/>
      <c r="S14" s="168"/>
      <c r="T14" s="164" t="str">
        <f t="shared" si="0"/>
        <v/>
      </c>
      <c r="U14" s="160" t="s">
        <v>31</v>
      </c>
      <c r="V14" s="99"/>
      <c r="W14" s="99"/>
      <c r="X14" s="99"/>
    </row>
    <row r="15" spans="1:24" x14ac:dyDescent="0.25">
      <c r="A15" s="25"/>
      <c r="B15" s="25"/>
      <c r="C15" s="25"/>
      <c r="D15" s="74" t="s">
        <v>132</v>
      </c>
      <c r="E15" s="6"/>
      <c r="F15" s="6"/>
      <c r="H15" s="195" t="s">
        <v>200</v>
      </c>
      <c r="L15" s="649" t="s">
        <v>41</v>
      </c>
      <c r="M15" s="650"/>
      <c r="N15" s="650"/>
      <c r="O15" s="650"/>
      <c r="P15" s="650"/>
      <c r="Q15" s="651"/>
      <c r="R15" s="170"/>
      <c r="S15" s="168"/>
      <c r="T15" s="164" t="str">
        <f t="shared" si="0"/>
        <v/>
      </c>
      <c r="U15" s="160" t="s">
        <v>32</v>
      </c>
      <c r="V15" s="99"/>
      <c r="W15" s="99"/>
      <c r="X15" s="99"/>
    </row>
    <row r="16" spans="1:24" x14ac:dyDescent="0.25">
      <c r="A16" s="25"/>
      <c r="B16" s="25"/>
      <c r="C16" s="25"/>
      <c r="D16" s="74" t="s">
        <v>133</v>
      </c>
      <c r="E16" s="6"/>
      <c r="F16" s="6"/>
      <c r="H16" s="195" t="s">
        <v>201</v>
      </c>
      <c r="L16" s="649" t="s">
        <v>50</v>
      </c>
      <c r="M16" s="650"/>
      <c r="N16" s="650"/>
      <c r="O16" s="650"/>
      <c r="P16" s="650"/>
      <c r="Q16" s="651"/>
      <c r="R16" s="170"/>
      <c r="S16" s="168"/>
      <c r="T16" s="163">
        <f>IF(ISERROR(R56/R53),0,R56/R53)</f>
        <v>0</v>
      </c>
      <c r="U16" s="161" t="s">
        <v>165</v>
      </c>
      <c r="V16" s="99"/>
      <c r="W16" s="99"/>
      <c r="X16" s="99"/>
    </row>
    <row r="17" spans="1:24" x14ac:dyDescent="0.25">
      <c r="A17" s="25"/>
      <c r="B17" s="25"/>
      <c r="C17" s="25" t="s">
        <v>88</v>
      </c>
      <c r="D17" s="32" t="s">
        <v>44</v>
      </c>
      <c r="E17" s="6" t="s">
        <v>89</v>
      </c>
      <c r="F17" s="6"/>
      <c r="G17" s="25" t="s">
        <v>203</v>
      </c>
      <c r="H17" s="196" t="s">
        <v>202</v>
      </c>
      <c r="L17" s="649" t="s">
        <v>49</v>
      </c>
      <c r="M17" s="657"/>
      <c r="N17" s="657"/>
      <c r="O17" s="657"/>
      <c r="P17" s="657"/>
      <c r="Q17" s="658"/>
      <c r="R17" s="170"/>
      <c r="S17" s="168"/>
      <c r="T17" s="164">
        <f t="shared" ref="T17:T25" si="1">R42</f>
        <v>0</v>
      </c>
      <c r="U17" s="160" t="s">
        <v>33</v>
      </c>
      <c r="V17" s="99"/>
      <c r="W17" s="99"/>
      <c r="X17" s="99"/>
    </row>
    <row r="18" spans="1:24" x14ac:dyDescent="0.25">
      <c r="A18" s="25"/>
      <c r="B18" s="25"/>
      <c r="C18" s="25" t="s">
        <v>87</v>
      </c>
      <c r="D18" s="31" t="s">
        <v>220</v>
      </c>
      <c r="E18" s="6" t="s">
        <v>89</v>
      </c>
      <c r="F18" s="6"/>
      <c r="G18" s="25" t="s">
        <v>197</v>
      </c>
      <c r="H18" s="197" t="s">
        <v>301</v>
      </c>
      <c r="I18" s="6" t="s">
        <v>89</v>
      </c>
      <c r="L18" s="649" t="s">
        <v>54</v>
      </c>
      <c r="M18" s="657"/>
      <c r="N18" s="657"/>
      <c r="O18" s="657"/>
      <c r="P18" s="657"/>
      <c r="Q18" s="658"/>
      <c r="R18" s="170"/>
      <c r="S18" s="168"/>
      <c r="T18" s="164" t="str">
        <f t="shared" si="1"/>
        <v/>
      </c>
      <c r="U18" s="160" t="s">
        <v>34</v>
      </c>
      <c r="V18" s="99"/>
      <c r="W18" s="99"/>
      <c r="X18" s="99"/>
    </row>
    <row r="19" spans="1:24" x14ac:dyDescent="0.25">
      <c r="A19" s="25"/>
      <c r="B19" s="25"/>
      <c r="C19" s="25"/>
      <c r="D19" s="33" t="s">
        <v>257</v>
      </c>
      <c r="E19" s="6"/>
      <c r="F19" s="6"/>
      <c r="G19" s="25" t="s">
        <v>199</v>
      </c>
      <c r="H19" s="198" t="s">
        <v>198</v>
      </c>
      <c r="I19" s="6" t="s">
        <v>89</v>
      </c>
      <c r="L19" s="649" t="s">
        <v>55</v>
      </c>
      <c r="M19" s="657"/>
      <c r="N19" s="657"/>
      <c r="O19" s="657"/>
      <c r="P19" s="657"/>
      <c r="Q19" s="658"/>
      <c r="R19" s="170"/>
      <c r="S19" s="168"/>
      <c r="T19" s="164" t="str">
        <f t="shared" si="1"/>
        <v/>
      </c>
      <c r="U19" s="160" t="s">
        <v>35</v>
      </c>
      <c r="V19" s="99"/>
      <c r="W19" s="99"/>
      <c r="X19" s="99"/>
    </row>
    <row r="20" spans="1:24" x14ac:dyDescent="0.25">
      <c r="A20" s="25"/>
      <c r="B20" s="25"/>
      <c r="C20" s="25"/>
      <c r="D20" s="30" t="s">
        <v>134</v>
      </c>
      <c r="E20" s="6"/>
      <c r="F20" s="6"/>
      <c r="H20" s="199" t="s">
        <v>204</v>
      </c>
      <c r="L20" s="649" t="s">
        <v>42</v>
      </c>
      <c r="M20" s="657"/>
      <c r="N20" s="657"/>
      <c r="O20" s="657"/>
      <c r="P20" s="657"/>
      <c r="Q20" s="658"/>
      <c r="R20" s="170"/>
      <c r="S20" s="168"/>
      <c r="T20" s="164" t="str">
        <f t="shared" si="1"/>
        <v/>
      </c>
      <c r="U20" s="160" t="s">
        <v>36</v>
      </c>
      <c r="V20" s="99"/>
      <c r="W20" s="99"/>
      <c r="X20" s="99"/>
    </row>
    <row r="21" spans="1:24" x14ac:dyDescent="0.25">
      <c r="A21" s="25"/>
      <c r="B21" s="25"/>
      <c r="C21" s="25"/>
      <c r="D21" s="34" t="str">
        <f>IF(Legacy!$C$4&lt;2011,D23,D22)</f>
        <v>Input VSwasl &amp; conversion factor or directly input CODwasl below</v>
      </c>
      <c r="E21" s="6" t="s">
        <v>66</v>
      </c>
      <c r="F21" s="6"/>
      <c r="H21" s="194"/>
      <c r="L21" s="649" t="s">
        <v>56</v>
      </c>
      <c r="M21" s="657"/>
      <c r="N21" s="657"/>
      <c r="O21" s="657"/>
      <c r="P21" s="657"/>
      <c r="Q21" s="658"/>
      <c r="R21" s="170"/>
      <c r="S21" s="168"/>
      <c r="T21" s="164" t="str">
        <f t="shared" si="1"/>
        <v/>
      </c>
      <c r="U21" s="161" t="s">
        <v>37</v>
      </c>
      <c r="V21" s="99"/>
      <c r="W21" s="99"/>
      <c r="X21" s="99"/>
    </row>
    <row r="22" spans="1:24" x14ac:dyDescent="0.25">
      <c r="A22" s="25"/>
      <c r="B22" s="25"/>
      <c r="C22" s="25"/>
      <c r="D22" s="35" t="s">
        <v>135</v>
      </c>
      <c r="E22" s="6"/>
      <c r="F22" s="6"/>
      <c r="H22" s="200" t="s">
        <v>205</v>
      </c>
      <c r="L22" s="649" t="s">
        <v>43</v>
      </c>
      <c r="M22" s="657"/>
      <c r="N22" s="657"/>
      <c r="O22" s="657"/>
      <c r="P22" s="657"/>
      <c r="Q22" s="658"/>
      <c r="R22" s="170"/>
      <c r="S22" s="168"/>
      <c r="T22" s="164" t="str">
        <f t="shared" si="1"/>
        <v/>
      </c>
      <c r="U22" s="161" t="s">
        <v>166</v>
      </c>
      <c r="V22" s="100" t="str">
        <f>IF((Legacy!$C$23)&gt;2011,Calculations!$E$140,"")</f>
        <v/>
      </c>
      <c r="W22" s="99"/>
      <c r="X22" s="99"/>
    </row>
    <row r="23" spans="1:24" x14ac:dyDescent="0.25">
      <c r="A23" s="25"/>
      <c r="B23" s="25"/>
      <c r="C23" s="25"/>
      <c r="D23" s="36" t="s">
        <v>256</v>
      </c>
      <c r="E23" s="6"/>
      <c r="F23" s="6"/>
      <c r="H23" s="194"/>
      <c r="L23" s="649" t="s">
        <v>58</v>
      </c>
      <c r="M23" s="652"/>
      <c r="N23" s="652"/>
      <c r="O23" s="652"/>
      <c r="P23" s="652"/>
      <c r="Q23" s="653"/>
      <c r="R23" s="170"/>
      <c r="S23" s="168"/>
      <c r="T23" s="164" t="str">
        <f t="shared" si="1"/>
        <v/>
      </c>
      <c r="U23" s="161" t="s">
        <v>57</v>
      </c>
      <c r="V23" s="160" t="str">
        <f>IF((Legacy!$C$23)&lt;2012,Calculations!$F$141,"")</f>
        <v>&lt;===== Please Ignore this entry field</v>
      </c>
      <c r="W23" s="99"/>
      <c r="X23" s="99"/>
    </row>
    <row r="24" spans="1:24" x14ac:dyDescent="0.25">
      <c r="A24" s="25"/>
      <c r="B24" s="25"/>
      <c r="C24" s="25"/>
      <c r="D24" s="30" t="s">
        <v>136</v>
      </c>
      <c r="E24" s="6"/>
      <c r="F24" s="6"/>
      <c r="H24" s="194"/>
      <c r="L24" s="649" t="s">
        <v>59</v>
      </c>
      <c r="M24" s="652"/>
      <c r="N24" s="652"/>
      <c r="O24" s="652"/>
      <c r="P24" s="652"/>
      <c r="Q24" s="653"/>
      <c r="R24" s="170"/>
      <c r="S24" s="168"/>
      <c r="T24" s="164" t="str">
        <f t="shared" si="1"/>
        <v/>
      </c>
      <c r="U24" s="161" t="s">
        <v>57</v>
      </c>
      <c r="V24" s="160" t="str">
        <f>IF((Legacy!$C$23)&lt;2012,Calculations!$F$141,"")</f>
        <v>&lt;===== Please Ignore this entry field</v>
      </c>
      <c r="W24" s="99"/>
      <c r="X24" s="99"/>
    </row>
    <row r="25" spans="1:24" ht="15.75" thickBot="1" x14ac:dyDescent="0.3">
      <c r="A25" s="25"/>
      <c r="B25" s="25"/>
      <c r="C25" s="25"/>
      <c r="D25" s="34" t="str">
        <f>IF(Legacy!$C$4&lt;2011,D27,D26)</f>
        <v>Input CODwasl directly, or input VSwasl &amp; conversion factor (both above)</v>
      </c>
      <c r="E25" s="6" t="s">
        <v>66</v>
      </c>
      <c r="F25" s="6"/>
      <c r="H25" s="194"/>
      <c r="L25" s="654" t="s">
        <v>60</v>
      </c>
      <c r="M25" s="655"/>
      <c r="N25" s="655"/>
      <c r="O25" s="655"/>
      <c r="P25" s="655"/>
      <c r="Q25" s="656"/>
      <c r="R25" s="172"/>
      <c r="S25" s="173"/>
      <c r="T25" s="165" t="str">
        <f t="shared" si="1"/>
        <v/>
      </c>
      <c r="U25" s="161" t="s">
        <v>57</v>
      </c>
      <c r="V25" s="160" t="str">
        <f>IF((Legacy!$C$23)&lt;2012,Calculations!$F$141,"")</f>
        <v>&lt;===== Please Ignore this entry field</v>
      </c>
      <c r="W25" s="99"/>
      <c r="X25" s="99"/>
    </row>
    <row r="26" spans="1:24" x14ac:dyDescent="0.25">
      <c r="A26" s="25"/>
      <c r="B26" s="25"/>
      <c r="C26" s="25"/>
      <c r="D26" s="35" t="s">
        <v>137</v>
      </c>
      <c r="E26" s="6"/>
      <c r="F26" s="6"/>
      <c r="H26" s="194"/>
      <c r="L26" s="19"/>
      <c r="M26" s="19"/>
      <c r="N26" s="19"/>
      <c r="O26" s="19"/>
      <c r="P26" s="19"/>
      <c r="Q26" s="19"/>
      <c r="R26" s="19"/>
      <c r="S26" s="20"/>
      <c r="T26" s="21"/>
      <c r="U26" s="89"/>
      <c r="V26" s="90"/>
      <c r="W26" s="88"/>
      <c r="X26" s="88"/>
    </row>
    <row r="27" spans="1:24" x14ac:dyDescent="0.25">
      <c r="A27" s="25"/>
      <c r="B27" s="25"/>
      <c r="C27" s="25"/>
      <c r="D27" s="36" t="s">
        <v>138</v>
      </c>
      <c r="E27" s="6"/>
      <c r="F27" s="6"/>
      <c r="H27" s="194"/>
      <c r="L27" s="88"/>
      <c r="M27" s="88"/>
      <c r="N27" s="88"/>
      <c r="O27" s="88"/>
      <c r="P27" s="88"/>
      <c r="Q27" s="88"/>
      <c r="R27" s="88"/>
      <c r="S27" s="88"/>
      <c r="T27" s="88"/>
      <c r="U27" s="89"/>
      <c r="V27" s="90"/>
      <c r="W27" s="88"/>
      <c r="X27" s="88"/>
    </row>
    <row r="28" spans="1:24" x14ac:dyDescent="0.25">
      <c r="A28" s="25"/>
      <c r="B28" s="25"/>
      <c r="C28" s="25"/>
      <c r="D28" s="28"/>
      <c r="E28" s="6"/>
      <c r="F28" s="6"/>
      <c r="H28" s="194"/>
      <c r="L28" s="93"/>
      <c r="M28" s="88"/>
      <c r="N28" s="88"/>
      <c r="O28" s="88"/>
      <c r="P28" s="88"/>
      <c r="Q28" s="88"/>
      <c r="R28" s="88"/>
      <c r="S28" s="88"/>
      <c r="T28" s="88"/>
      <c r="U28" s="88"/>
      <c r="V28" s="88"/>
      <c r="W28" s="88"/>
      <c r="X28" s="88"/>
    </row>
    <row r="29" spans="1:24" x14ac:dyDescent="0.25">
      <c r="A29" s="25"/>
      <c r="B29" s="25"/>
      <c r="C29" s="25"/>
      <c r="D29" s="32" t="s">
        <v>141</v>
      </c>
      <c r="E29" s="6"/>
      <c r="F29" s="6"/>
      <c r="H29" s="194"/>
      <c r="L29" s="663"/>
      <c r="M29" s="664"/>
      <c r="N29" s="664"/>
      <c r="O29" s="664"/>
      <c r="P29" s="664"/>
      <c r="Q29" s="664"/>
      <c r="R29" s="664"/>
      <c r="S29" s="664"/>
      <c r="T29" s="664"/>
      <c r="U29" s="664"/>
      <c r="V29" s="664"/>
      <c r="W29" s="665"/>
      <c r="X29" s="88"/>
    </row>
    <row r="30" spans="1:24" x14ac:dyDescent="0.25">
      <c r="A30" s="25"/>
      <c r="B30" s="25"/>
      <c r="C30" s="25"/>
      <c r="D30" s="32" t="s">
        <v>142</v>
      </c>
      <c r="E30" s="6"/>
      <c r="F30" s="6"/>
      <c r="H30" s="194"/>
      <c r="L30" s="88"/>
      <c r="M30" s="88"/>
      <c r="N30" s="88"/>
      <c r="O30" s="88"/>
      <c r="P30" s="88"/>
      <c r="Q30" s="88"/>
      <c r="R30" s="88"/>
      <c r="S30" s="88"/>
      <c r="T30" s="88"/>
      <c r="U30" s="88"/>
      <c r="V30" s="88"/>
      <c r="W30" s="88"/>
      <c r="X30" s="88"/>
    </row>
    <row r="31" spans="1:24" x14ac:dyDescent="0.25">
      <c r="A31" s="25"/>
      <c r="B31" s="25"/>
      <c r="C31" s="25"/>
      <c r="D31" s="32" t="s">
        <v>169</v>
      </c>
      <c r="E31" s="6"/>
      <c r="F31" s="6"/>
      <c r="H31" s="194"/>
      <c r="L31" s="88"/>
      <c r="M31" s="88"/>
      <c r="N31" s="88"/>
      <c r="O31" s="88"/>
      <c r="P31" s="88"/>
      <c r="Q31" s="88"/>
      <c r="R31" s="94" t="str">
        <f ca="1">Calculations!D2</f>
        <v>Legacy</v>
      </c>
      <c r="S31" s="94"/>
      <c r="T31" s="94"/>
      <c r="U31" s="94"/>
      <c r="V31" s="203"/>
      <c r="W31" s="88"/>
      <c r="X31" s="88"/>
    </row>
    <row r="32" spans="1:24" x14ac:dyDescent="0.25">
      <c r="A32" s="25"/>
      <c r="B32" s="25"/>
      <c r="C32" s="25" t="s">
        <v>170</v>
      </c>
      <c r="D32" s="32" t="s">
        <v>171</v>
      </c>
      <c r="E32" s="6" t="s">
        <v>89</v>
      </c>
      <c r="F32" s="6"/>
      <c r="H32" s="194"/>
      <c r="L32" s="634" t="str">
        <f t="shared" ref="L32:L50" si="2">L7</f>
        <v>The population served by wastewater treatment plant</v>
      </c>
      <c r="M32" s="635"/>
      <c r="N32" s="635"/>
      <c r="O32" s="635"/>
      <c r="P32" s="635"/>
      <c r="Q32" s="636"/>
      <c r="R32" s="205" t="str">
        <f>IF('Methane method 1'!C5+'Methane method 2 3'!C14&gt;=2015,IF('Methane method 1'!C6=1, IF(ISNUMBER('Methane method 1'!$E$9),'Methane method 1'!$E$9,""),'Nitrogen Method 1 2 3'!C10),IF(ISNUMBER(Legacy!$D$26),Legacy!$D$26,""))</f>
        <v/>
      </c>
      <c r="S32" s="95"/>
      <c r="T32" s="95"/>
      <c r="U32" s="95"/>
      <c r="V32" s="203"/>
      <c r="W32" s="88"/>
      <c r="X32" s="88"/>
    </row>
    <row r="33" spans="1:24" x14ac:dyDescent="0.25">
      <c r="A33" s="25"/>
      <c r="B33" s="25"/>
      <c r="C33" s="25"/>
      <c r="D33" s="28"/>
      <c r="E33" s="6"/>
      <c r="F33" s="6"/>
      <c r="H33" s="194"/>
      <c r="L33" s="634" t="str">
        <f t="shared" si="2"/>
        <v>The fraction of COD in wastewater anaerobically treated</v>
      </c>
      <c r="M33" s="635"/>
      <c r="N33" s="635"/>
      <c r="O33" s="635"/>
      <c r="P33" s="635"/>
      <c r="Q33" s="636"/>
      <c r="R33" s="205" t="str">
        <f>IF('Methane method 1'!C5+'Methane method 2 3'!C14&gt;=2015,IF('Methane method 1'!C6=1, IF(ISNUMBER('Methane method 1'!$E$22),'Methane method 1'!$E$22,""),IF(ISNUMBER('Methane method 2 3'!$E$31),'Methane method 2 3'!$E$31,"")),IF(ISNUMBER(Legacy!$D$39),Legacy!$D$39,""))</f>
        <v/>
      </c>
      <c r="S33" s="95"/>
      <c r="T33" s="95"/>
      <c r="U33" s="95"/>
      <c r="V33" s="203"/>
      <c r="W33" s="88"/>
      <c r="X33" s="88"/>
    </row>
    <row r="34" spans="1:24" x14ac:dyDescent="0.25">
      <c r="A34" s="25"/>
      <c r="B34" s="25"/>
      <c r="C34" s="25"/>
      <c r="D34" s="32" t="s">
        <v>209</v>
      </c>
      <c r="E34" s="6"/>
      <c r="F34" s="6"/>
      <c r="H34" s="194"/>
      <c r="L34" s="634" t="str">
        <f t="shared" si="2"/>
        <v>The fraction of COD removed as sludge</v>
      </c>
      <c r="M34" s="635"/>
      <c r="N34" s="635"/>
      <c r="O34" s="635"/>
      <c r="P34" s="635"/>
      <c r="Q34" s="636"/>
      <c r="R34" s="204" t="str">
        <f>IF('Methane method 1'!C5+'Methane method 2 3'!C14&gt;=2015,IF('Methane method 1'!C6=1, IF(ISNUMBER('Methane method 1'!$E$18/'Methane method 1'!$E$11),'Methane method 1'!$E$18/'Methane method 1'!$E$11,""),IF(ISNUMBER('Methane method 2 3'!$E$35*0.0006784*21),'Methane method 2 3'!$E$25/'Methane method 2 3'!$E$18,"")),IF(ISNUMBER(Legacy!$D$35/Legacy!D28),Legacy!$D$35/Legacy!D28,""))</f>
        <v/>
      </c>
      <c r="S34" s="96"/>
      <c r="T34" s="96"/>
      <c r="U34" s="96"/>
      <c r="V34" s="203"/>
      <c r="W34" s="88"/>
      <c r="X34" s="88"/>
    </row>
    <row r="35" spans="1:24" x14ac:dyDescent="0.25">
      <c r="A35" s="25"/>
      <c r="B35" s="25"/>
      <c r="C35" s="25"/>
      <c r="D35" s="38" t="s">
        <v>21</v>
      </c>
      <c r="E35" s="6"/>
      <c r="F35" s="6"/>
      <c r="H35" s="194"/>
      <c r="L35" s="634" t="str">
        <f t="shared" si="2"/>
        <v>The tonnes of COD in sludge transferred off site and disposed at landfill</v>
      </c>
      <c r="M35" s="635"/>
      <c r="N35" s="635"/>
      <c r="O35" s="635"/>
      <c r="P35" s="635"/>
      <c r="Q35" s="636"/>
      <c r="R35" s="206" t="str">
        <f>IF('Methane method 1'!C5+'Methane method 2 3'!C14&gt;=2015,IF('Methane method 1'!C6=1, IF(ISNUMBER('Methane method 1'!$E$20),'Methane method 1'!$E$20,""),IF(ISNUMBER('Methane method 2 3'!$E$29),'Methane method 2 3'!$E$29,"")),IF(ISNUMBER(Legacy!$D$37),Legacy!$D$37,""))</f>
        <v/>
      </c>
      <c r="S35" s="97"/>
      <c r="T35" s="97"/>
      <c r="U35" s="97"/>
      <c r="V35" s="203"/>
      <c r="W35" s="88"/>
      <c r="X35" s="88"/>
    </row>
    <row r="36" spans="1:24" x14ac:dyDescent="0.25">
      <c r="A36" s="25"/>
      <c r="B36" s="25"/>
      <c r="C36" s="25"/>
      <c r="D36" s="25"/>
      <c r="E36" s="6"/>
      <c r="F36" s="6"/>
      <c r="H36" s="194"/>
      <c r="L36" s="634" t="str">
        <f t="shared" si="2"/>
        <v>The tonnes of COD in sludge transferred off site and disposed at a site other than landfill</v>
      </c>
      <c r="M36" s="635"/>
      <c r="N36" s="635"/>
      <c r="O36" s="635"/>
      <c r="P36" s="635"/>
      <c r="Q36" s="636"/>
      <c r="R36" s="206" t="str">
        <f>IF('Methane method 1'!C5+'Methane method 2 3'!C14&gt;=2015,IF('Methane method 1'!C6=1, IF(ISNUMBER('Methane method 1'!$E$21),'Methane method 1'!$E$21,""),IF(ISNUMBER('Methane method 2 3'!$E$30),'Methane method 2 3'!$E$30,"")),IF(ISNUMBER(Legacy!$D$38),Legacy!$D$38,""))</f>
        <v/>
      </c>
      <c r="S36" s="97"/>
      <c r="T36" s="97"/>
      <c r="U36" s="97"/>
      <c r="V36" s="203"/>
      <c r="W36" s="88"/>
      <c r="X36" s="88"/>
    </row>
    <row r="37" spans="1:24" x14ac:dyDescent="0.25">
      <c r="A37" s="25"/>
      <c r="B37" s="25"/>
      <c r="C37" s="25"/>
      <c r="D37" s="32" t="s">
        <v>39</v>
      </c>
      <c r="E37" s="6"/>
      <c r="F37" s="6"/>
      <c r="H37" s="194"/>
      <c r="L37" s="634" t="str">
        <f t="shared" si="2"/>
        <v>The tonnes of methane (CO2-e) captured for production of electricity on site</v>
      </c>
      <c r="M37" s="635"/>
      <c r="N37" s="635"/>
      <c r="O37" s="635"/>
      <c r="P37" s="635"/>
      <c r="Q37" s="636"/>
      <c r="R37" s="207" t="str">
        <f>IF('Methane method 1'!C5+'Methane method 2 3'!C14&gt;=2015,IF('Methane method 1'!C6=1, IF(ISNUMBER('Methane method 1'!$E$24*0.0006784*25),'Methane method 1'!$E$24*0.0006784*25,""),IF(ISNUMBER('Methane method 2 3'!$E$33*0.0006784*25),'Methane method 2 3'!$E$33*0.0006784*25,"")),IF(ISNUMBER(Legacy!$D$41*0.0006784*25),Legacy!$D$41*0.0006784*25,""))</f>
        <v/>
      </c>
      <c r="S37" s="95"/>
      <c r="T37" s="95"/>
      <c r="U37" s="95"/>
      <c r="V37" s="203"/>
      <c r="W37" s="88"/>
      <c r="X37" s="88"/>
    </row>
    <row r="38" spans="1:24" x14ac:dyDescent="0.25">
      <c r="A38" s="25"/>
      <c r="B38" s="25"/>
      <c r="C38" s="25"/>
      <c r="D38" s="38" t="s">
        <v>38</v>
      </c>
      <c r="E38" s="6"/>
      <c r="F38" s="6"/>
      <c r="H38" s="194"/>
      <c r="L38" s="634" t="str">
        <f t="shared" si="2"/>
        <v>The tonnes of methane (CO2-e) captured and transferred off site</v>
      </c>
      <c r="M38" s="635"/>
      <c r="N38" s="635"/>
      <c r="O38" s="635"/>
      <c r="P38" s="635"/>
      <c r="Q38" s="636"/>
      <c r="R38" s="205" t="str">
        <f>IF('Methane method 1'!C5+'Methane method 2 3'!C14&gt;=2015,IF('Methane method 1'!C6=1, IF(ISNUMBER('Methane method 1'!$E$26*0.0006784*25),'Methane method 1'!$E$26*0.0006784*25,""),IF(ISNUMBER('Methane method 2 3'!$E$35*0.0006784*25),'Methane method 2 3'!$E$35*0.0006784*25,"")),IF(ISNUMBER(Legacy!$D$43*0.0006784*25),Legacy!$D$43*0.0006784*25,""))</f>
        <v/>
      </c>
      <c r="S38" s="95"/>
      <c r="T38" s="95"/>
      <c r="U38" s="95"/>
      <c r="V38" s="203"/>
      <c r="W38" s="88"/>
      <c r="X38" s="88"/>
    </row>
    <row r="39" spans="1:24" x14ac:dyDescent="0.25">
      <c r="A39" s="25"/>
      <c r="B39" s="25"/>
      <c r="C39" s="25"/>
      <c r="D39" s="25"/>
      <c r="E39" s="6"/>
      <c r="F39" s="6"/>
      <c r="H39" s="194"/>
      <c r="L39" s="634" t="str">
        <f t="shared" si="2"/>
        <v>The tonnes of methane (CO2-e) flared</v>
      </c>
      <c r="M39" s="635"/>
      <c r="N39" s="635"/>
      <c r="O39" s="635"/>
      <c r="P39" s="635"/>
      <c r="Q39" s="636"/>
      <c r="R39" s="207" t="str">
        <f>IF('Methane method 1'!C5+'Methane method 2 3'!C14&gt;=2015,IF('Methane method 1'!C6=1, IF(ISNUMBER('Methane method 1'!$E$25*0.0006784*25),'Methane method 1'!$E$25*0.0006784*25,""),IF(ISNUMBER('Methane method 2 3'!$E$34*0.0006784*25),'Methane method 2 3'!$E$34*0.0006784*25,"")),IF(ISNUMBER(Legacy!$D$42*0.0006784*25),Legacy!$D$42*0.0006784*25,""))</f>
        <v/>
      </c>
      <c r="S39" s="95"/>
      <c r="T39" s="95"/>
      <c r="U39" s="95"/>
      <c r="V39" s="203"/>
      <c r="W39" s="88"/>
      <c r="X39" s="88"/>
    </row>
    <row r="40" spans="1:24" x14ac:dyDescent="0.25">
      <c r="A40" s="25"/>
      <c r="B40" s="25"/>
      <c r="C40" s="25"/>
      <c r="D40" s="32" t="s">
        <v>217</v>
      </c>
      <c r="E40" s="6"/>
      <c r="F40" s="6"/>
      <c r="H40" s="32" t="s">
        <v>216</v>
      </c>
      <c r="L40" s="634" t="str">
        <f t="shared" si="2"/>
        <v>The tonnes of COD measured entering treatment site</v>
      </c>
      <c r="M40" s="635"/>
      <c r="N40" s="635"/>
      <c r="O40" s="635"/>
      <c r="P40" s="635"/>
      <c r="Q40" s="636"/>
      <c r="R40" s="208" t="str">
        <f>IF('Methane method 1'!C5+'Methane method 2 3'!C14&gt;=2015,IF('Methane method 1'!C6=1, IF(ISNUMBER('Methane method 1'!$E$11),'Methane method 1'!$E$11,""),IF(ISNUMBER('Methane method 2 3'!$E$18),'Methane method 2 3'!$E$18,"")),IF(ISNUMBER(Legacy!$D$28),Legacy!$D$28,""))</f>
        <v/>
      </c>
      <c r="S40" s="98"/>
      <c r="T40" s="98"/>
      <c r="U40" s="98"/>
      <c r="V40" s="203"/>
      <c r="W40" s="88"/>
      <c r="X40" s="88"/>
    </row>
    <row r="41" spans="1:24" x14ac:dyDescent="0.25">
      <c r="A41" s="25"/>
      <c r="B41" s="25"/>
      <c r="C41" s="25"/>
      <c r="D41" s="38" t="s">
        <v>17</v>
      </c>
      <c r="E41" s="6"/>
      <c r="F41" s="6"/>
      <c r="H41" s="194"/>
      <c r="L41" s="634" t="str">
        <f t="shared" si="2"/>
        <v>The fraction of COD in sludge anaerobically treated on site</v>
      </c>
      <c r="M41" s="635"/>
      <c r="N41" s="635"/>
      <c r="O41" s="635"/>
      <c r="P41" s="635"/>
      <c r="Q41" s="636"/>
      <c r="R41" s="208" t="str">
        <f>IF('Methane method 1'!C5+'Methane method 2 3'!C14&gt;=2015,IF('Methane method 1'!C6=1, IF(ISNUMBER('Methane method 1'!$E$23),'Methane method 1'!$E$23,""),IF(ISNUMBER('Methane method 2 3'!$E$32),'Methane method 2 3'!$E$32,"")),IF(ISNUMBER(Legacy!$D$40),Legacy!$D$40,""))</f>
        <v/>
      </c>
      <c r="S41" s="98"/>
      <c r="T41" s="98"/>
      <c r="U41" s="98"/>
      <c r="V41" s="203"/>
      <c r="W41" s="88"/>
      <c r="X41" s="88"/>
    </row>
    <row r="42" spans="1:24" x14ac:dyDescent="0.25">
      <c r="A42" s="25"/>
      <c r="B42" s="25"/>
      <c r="C42" s="25"/>
      <c r="D42" s="28"/>
      <c r="E42" s="6"/>
      <c r="F42" s="6"/>
      <c r="H42" s="194"/>
      <c r="L42" s="634" t="str">
        <f t="shared" si="2"/>
        <v>The tonnes of methane (CO2-e) generated from the decomposition of COD</v>
      </c>
      <c r="M42" s="635"/>
      <c r="N42" s="635"/>
      <c r="O42" s="635"/>
      <c r="P42" s="635"/>
      <c r="Q42" s="636"/>
      <c r="R42" s="206">
        <f>IF('Methane method 1'!C5+'Methane method 2 3'!C14&gt;=2015,IF('Methane method 1'!C6=1, IF(ISNUMBER('Methane method 1'!$C$35),'Methane method 1'!$C$35,""),IF(ISNUMBER('Methane method 2 3'!$C$45),'Methane method 2 3'!$C$45,"")),IF(ISNUMBER(Legacy!$B$12),Legacy!$B$12,""))</f>
        <v>0</v>
      </c>
      <c r="S42" s="97"/>
      <c r="T42" s="97"/>
      <c r="U42" s="97"/>
      <c r="V42" s="203"/>
      <c r="W42" s="88"/>
      <c r="X42" s="88"/>
    </row>
    <row r="43" spans="1:24" x14ac:dyDescent="0.25">
      <c r="A43" s="58" t="s">
        <v>82</v>
      </c>
      <c r="B43" s="39" t="s">
        <v>119</v>
      </c>
      <c r="C43" s="25"/>
      <c r="D43" s="32">
        <v>4.9000000000000004</v>
      </c>
      <c r="E43" s="6"/>
      <c r="F43" s="6"/>
      <c r="H43" s="194"/>
      <c r="L43" s="634" t="str">
        <f t="shared" si="2"/>
        <v>The tonnes of COD in effluent leaving the site</v>
      </c>
      <c r="M43" s="635"/>
      <c r="N43" s="635"/>
      <c r="O43" s="635"/>
      <c r="P43" s="635"/>
      <c r="Q43" s="636"/>
      <c r="R43" s="206" t="str">
        <f>IF('Methane method 1'!C5+'Methane method 2 3'!C14&gt;=2015,IF('Methane method 1'!C6=1, IF(ISNUMBER('Methane method 1'!$E$19),'Methane method 1'!$E$19,""),IF(ISNUMBER('Methane method 2 3'!$E$28),'Methane method 2 3'!$E$28,"")),IF(ISNUMBER(Legacy!$D$36),Legacy!$D$36,""))</f>
        <v/>
      </c>
      <c r="S43" s="97"/>
      <c r="T43" s="97"/>
      <c r="U43" s="97"/>
      <c r="V43" s="203"/>
      <c r="W43" s="88"/>
      <c r="X43" s="88"/>
    </row>
    <row r="44" spans="1:24" x14ac:dyDescent="0.25">
      <c r="A44" s="25"/>
      <c r="B44" s="39" t="s">
        <v>120</v>
      </c>
      <c r="C44" s="25"/>
      <c r="D44" s="32">
        <v>4.7</v>
      </c>
      <c r="E44" s="6"/>
      <c r="F44" s="6"/>
      <c r="H44" s="194"/>
      <c r="L44" s="634" t="str">
        <f t="shared" si="2"/>
        <v>The tonnes of nitrogen in sludge transferred out of the plant and disposed of at landfill</v>
      </c>
      <c r="M44" s="635"/>
      <c r="N44" s="635"/>
      <c r="O44" s="635"/>
      <c r="P44" s="635"/>
      <c r="Q44" s="636"/>
      <c r="R44" s="208" t="str">
        <f>IF('Nitrogen Method 1 2 3'!C8&gt;=1,IF(ISNUMBER('Nitrogen Method 1 2 3'!$E$15),'Nitrogen Method 1 2 3'!$E$15,""),IF(ISNUMBER(Legacy!$D$71),Legacy!$D$71,""))</f>
        <v/>
      </c>
      <c r="S44" s="98"/>
      <c r="T44" s="98"/>
      <c r="U44" s="98"/>
      <c r="V44" s="203"/>
      <c r="W44" s="88"/>
      <c r="X44" s="88"/>
    </row>
    <row r="45" spans="1:24" x14ac:dyDescent="0.25">
      <c r="A45" s="25"/>
      <c r="B45" s="40" t="s">
        <v>124</v>
      </c>
      <c r="C45" s="25"/>
      <c r="D45" s="32">
        <v>3.5999999999999997E-2</v>
      </c>
      <c r="E45" s="6"/>
      <c r="F45" s="6"/>
      <c r="H45" s="194"/>
      <c r="L45" s="634" t="str">
        <f t="shared" si="2"/>
        <v>The tonnes of nitrogen in influent entering plant</v>
      </c>
      <c r="M45" s="635"/>
      <c r="N45" s="635"/>
      <c r="O45" s="635"/>
      <c r="P45" s="635"/>
      <c r="Q45" s="636"/>
      <c r="R45" s="208" t="str">
        <f>IF('Nitrogen Method 1 2 3'!C8&gt;=1,IF(ISNUMBER('Nitrogen Method 1 2 3'!$E$13),'Nitrogen Method 1 2 3'!$E$13,""),IF(ISNUMBER(Legacy!$D$70),Legacy!$D$70,""))</f>
        <v/>
      </c>
      <c r="S45" s="98"/>
      <c r="T45" s="98"/>
      <c r="U45" s="98"/>
      <c r="V45" s="203"/>
      <c r="W45" s="88"/>
      <c r="X45" s="88"/>
    </row>
    <row r="46" spans="1:24" x14ac:dyDescent="0.25">
      <c r="A46" s="25"/>
      <c r="B46" s="39" t="s">
        <v>121</v>
      </c>
      <c r="C46" s="25"/>
      <c r="D46" s="32">
        <v>0.16</v>
      </c>
      <c r="E46" s="6"/>
      <c r="F46" s="6"/>
      <c r="H46" s="194"/>
      <c r="L46" s="634" t="str">
        <f t="shared" si="2"/>
        <v>The tonnes of nitrogen in sludge transferred out of the plant and disposed of at a site other than landfill</v>
      </c>
      <c r="M46" s="635"/>
      <c r="N46" s="635"/>
      <c r="O46" s="635"/>
      <c r="P46" s="635"/>
      <c r="Q46" s="636"/>
      <c r="R46" s="208" t="str">
        <f>IF('Nitrogen Method 1 2 3'!C8&gt;=1,IF(ISNUMBER('Nitrogen Method 1 2 3'!$E$16),'Nitrogen Method 1 2 3'!$E$16,""),IF(ISNUMBER(Legacy!$D$72),Legacy!$D$72,""))</f>
        <v/>
      </c>
      <c r="S46" s="98"/>
      <c r="T46" s="98"/>
      <c r="U46" s="98"/>
      <c r="V46" s="203"/>
      <c r="W46" s="88"/>
      <c r="X46" s="88"/>
    </row>
    <row r="47" spans="1:24" x14ac:dyDescent="0.25">
      <c r="A47" s="25"/>
      <c r="B47" s="25"/>
      <c r="C47" s="25"/>
      <c r="D47" s="41"/>
      <c r="E47" s="6"/>
      <c r="F47" s="6"/>
      <c r="H47" s="194"/>
      <c r="L47" s="634" t="str">
        <f t="shared" si="2"/>
        <v>The tonnes of nitrogen in influent leaving the plant</v>
      </c>
      <c r="M47" s="635"/>
      <c r="N47" s="635"/>
      <c r="O47" s="635"/>
      <c r="P47" s="635"/>
      <c r="Q47" s="636"/>
      <c r="R47" s="208" t="str">
        <f>IF('Nitrogen Method 1 2 3'!C8&gt;=1,IF(ISNUMBER('Nitrogen Method 1 2 3'!$E$18),'Nitrogen Method 1 2 3'!$E$18,""),IF(ISNUMBER(Legacy!$D$74),Legacy!$D$74,""))</f>
        <v/>
      </c>
      <c r="S47" s="98"/>
      <c r="T47" s="98"/>
      <c r="U47" s="98"/>
      <c r="V47" s="203"/>
      <c r="W47" s="88"/>
      <c r="X47" s="88"/>
    </row>
    <row r="48" spans="1:24" x14ac:dyDescent="0.25">
      <c r="A48" s="25"/>
      <c r="B48" s="42" t="s">
        <v>122</v>
      </c>
      <c r="C48" s="25"/>
      <c r="D48" s="43">
        <v>1.99</v>
      </c>
      <c r="E48" s="6"/>
      <c r="F48" s="6"/>
      <c r="H48" s="194"/>
      <c r="L48" s="634" t="str">
        <f t="shared" si="2"/>
        <v>The tonnes of nitrogen in effluent leaving the plant into enclosed waters</v>
      </c>
      <c r="M48" s="635"/>
      <c r="N48" s="635"/>
      <c r="O48" s="635"/>
      <c r="P48" s="635"/>
      <c r="Q48" s="636"/>
      <c r="R48" s="208" t="str">
        <f>IF('Nitrogen Method 1 2 3'!C8&gt;=1,IF(ISNUMBER('Nitrogen Method 1 2 3'!$E$18),'Nitrogen Method 1 2 3'!$E$18,""),IF(ISNUMBER(Legacy!$D$74),Legacy!$D$74,""))</f>
        <v/>
      </c>
      <c r="S48" s="98"/>
      <c r="T48" s="98"/>
      <c r="U48" s="98"/>
      <c r="V48" s="203"/>
      <c r="W48" s="88"/>
      <c r="X48" s="88"/>
    </row>
    <row r="49" spans="1:24" x14ac:dyDescent="0.25">
      <c r="A49" s="25"/>
      <c r="B49" s="42" t="s">
        <v>123</v>
      </c>
      <c r="C49" s="25"/>
      <c r="D49" s="43">
        <v>1.48</v>
      </c>
      <c r="E49" s="6"/>
      <c r="F49" s="6"/>
      <c r="H49" s="194"/>
      <c r="L49" s="634" t="str">
        <f t="shared" si="2"/>
        <v>The tonnes of nitrogen in effluent leaving the plant into estuarine waters</v>
      </c>
      <c r="M49" s="635"/>
      <c r="N49" s="635"/>
      <c r="O49" s="635"/>
      <c r="P49" s="635"/>
      <c r="Q49" s="636"/>
      <c r="R49" s="208" t="str">
        <f>IF('Nitrogen Method 1 2 3'!C8&gt;=1,IF(ISNUMBER('Nitrogen Method 1 2 3'!$E$20),'Nitrogen Method 1 2 3'!$E$20,""),IF(ISNUMBER(Legacy!$D$76),Legacy!$D$76,""))</f>
        <v/>
      </c>
      <c r="S49" s="98"/>
      <c r="T49" s="98"/>
      <c r="U49" s="98"/>
      <c r="V49" s="203"/>
      <c r="W49" s="88"/>
      <c r="X49" s="88"/>
    </row>
    <row r="50" spans="1:24" x14ac:dyDescent="0.25">
      <c r="A50" s="25"/>
      <c r="B50" s="6"/>
      <c r="C50" s="25"/>
      <c r="D50" s="44"/>
      <c r="E50" s="6"/>
      <c r="F50" s="6"/>
      <c r="H50" s="194"/>
      <c r="L50" s="634" t="str">
        <f t="shared" si="2"/>
        <v>The tonnes of nitrogen in effluent leaving the plant into open coastal waters</v>
      </c>
      <c r="M50" s="635"/>
      <c r="N50" s="635"/>
      <c r="O50" s="635"/>
      <c r="P50" s="635"/>
      <c r="Q50" s="636"/>
      <c r="R50" s="208" t="str">
        <f>IF('Nitrogen Method 1 2 3'!C8&gt;=1,IF(ISNUMBER('Nitrogen Method 1 2 3'!$E$22),'Nitrogen Method 1 2 3'!$E$22,""),IF(ISNUMBER(Legacy!$D$78),Legacy!$D$78,""))</f>
        <v/>
      </c>
      <c r="S50" s="98"/>
      <c r="T50" s="98"/>
      <c r="U50" s="98"/>
      <c r="V50" s="203"/>
      <c r="W50" s="88"/>
      <c r="X50" s="88"/>
    </row>
    <row r="51" spans="1:24" x14ac:dyDescent="0.25">
      <c r="A51" s="22" t="s">
        <v>12</v>
      </c>
      <c r="B51" s="42" t="s">
        <v>122</v>
      </c>
      <c r="C51" s="25"/>
      <c r="D51" s="45" t="str">
        <f>IF(Legacy!$C$5=1,D48,"")</f>
        <v/>
      </c>
      <c r="E51" s="6" t="s">
        <v>76</v>
      </c>
      <c r="F51" s="6"/>
      <c r="H51" s="194"/>
      <c r="L51" s="640" t="s">
        <v>19</v>
      </c>
      <c r="M51" s="641"/>
      <c r="N51" s="641"/>
      <c r="O51" s="641"/>
      <c r="P51" s="641"/>
      <c r="Q51" s="642"/>
      <c r="R51" s="207">
        <f>IF('Methane method 1'!C5+'Methane method 2 3'!C14&gt;=2015,IF('Methane method 1'!C6=1, IF(ISNUMBER('Methane method 1'!$E$18),'Methane method 1'!$E$18,""),IF(ISNUMBER('Methane method 2 3'!$E$25),'Methane method 2 3'!$E$25,"")),IF(ISNUMBER(Legacy!$D$35),Legacy!$D$35,""))</f>
        <v>0</v>
      </c>
      <c r="S51" s="95"/>
      <c r="T51" s="95"/>
      <c r="U51" s="95"/>
      <c r="V51" s="203"/>
      <c r="W51" s="88"/>
      <c r="X51" s="88"/>
    </row>
    <row r="52" spans="1:24" x14ac:dyDescent="0.25">
      <c r="A52" s="22" t="s">
        <v>12</v>
      </c>
      <c r="B52" s="42" t="s">
        <v>123</v>
      </c>
      <c r="C52" s="25"/>
      <c r="D52" s="45" t="str">
        <f>IF(Legacy!$C$5=1,D49,"")</f>
        <v/>
      </c>
      <c r="E52" s="6" t="s">
        <v>76</v>
      </c>
      <c r="F52" s="6"/>
      <c r="H52" s="194"/>
      <c r="L52" s="637" t="s">
        <v>18</v>
      </c>
      <c r="M52" s="638"/>
      <c r="N52" s="638"/>
      <c r="O52" s="638"/>
      <c r="P52" s="638"/>
      <c r="Q52" s="639"/>
      <c r="R52" s="207" t="str">
        <f>IF(ISERROR(R40-R43-R60),"",(R40-R43-R60))</f>
        <v/>
      </c>
      <c r="S52" s="95"/>
      <c r="T52" s="95"/>
      <c r="U52" s="95"/>
      <c r="V52" s="203"/>
      <c r="W52" s="88"/>
      <c r="X52" s="88"/>
    </row>
    <row r="53" spans="1:24" x14ac:dyDescent="0.25">
      <c r="A53" s="6"/>
      <c r="B53" s="6"/>
      <c r="C53" s="25"/>
      <c r="D53" s="44"/>
      <c r="E53" s="6"/>
      <c r="F53" s="6"/>
      <c r="H53" s="194"/>
      <c r="L53" s="634" t="s">
        <v>20</v>
      </c>
      <c r="M53" s="635"/>
      <c r="N53" s="635"/>
      <c r="O53" s="635"/>
      <c r="P53" s="635"/>
      <c r="Q53" s="636"/>
      <c r="R53" s="206" t="str">
        <f>IF(ISERROR(R60-R35-R36),"",(R60-R35-R36))</f>
        <v/>
      </c>
      <c r="S53" s="97"/>
      <c r="T53" s="97"/>
      <c r="U53" s="97"/>
      <c r="V53" s="203"/>
      <c r="W53" s="88"/>
      <c r="X53" s="210"/>
    </row>
    <row r="54" spans="1:24" x14ac:dyDescent="0.25">
      <c r="A54" s="22"/>
      <c r="B54" s="42"/>
      <c r="C54" s="25"/>
      <c r="D54" s="45"/>
      <c r="E54" s="6"/>
      <c r="F54" s="6"/>
      <c r="H54" s="194"/>
      <c r="L54" s="634" t="str">
        <f>CONCATENATE(L33,"*",L52)</f>
        <v>The fraction of COD in wastewater anaerobically treated*COD in wastewater treated (CODw-CODsl-CODeff)</v>
      </c>
      <c r="M54" s="635"/>
      <c r="N54" s="635"/>
      <c r="O54" s="635"/>
      <c r="P54" s="635"/>
      <c r="Q54" s="636"/>
      <c r="R54" s="206" t="str">
        <f>IF(ISERROR(R33*R52),"",R33*R52)</f>
        <v/>
      </c>
      <c r="S54" s="97"/>
      <c r="T54" s="97"/>
      <c r="U54" s="97"/>
      <c r="V54" s="203"/>
      <c r="W54" s="88"/>
      <c r="X54" s="88"/>
    </row>
    <row r="55" spans="1:24" x14ac:dyDescent="0.25">
      <c r="A55" s="22"/>
      <c r="B55" s="42"/>
      <c r="C55" s="25"/>
      <c r="D55" s="45"/>
      <c r="E55" s="6"/>
      <c r="F55" s="6"/>
      <c r="H55" s="194"/>
      <c r="L55" s="634" t="str">
        <f>CONCATENATE(L34,"*",L51)</f>
        <v>The fraction of COD removed as sludge*CODsl (tonnes COD sludge removed)</v>
      </c>
      <c r="M55" s="635"/>
      <c r="N55" s="635"/>
      <c r="O55" s="635"/>
      <c r="P55" s="635"/>
      <c r="Q55" s="636"/>
      <c r="R55" s="206" t="str">
        <f>IF(ISERROR(R34*R51),"",R34*R51)</f>
        <v/>
      </c>
      <c r="S55" s="97"/>
      <c r="T55" s="97"/>
      <c r="U55" s="97"/>
      <c r="V55" s="203"/>
      <c r="W55" s="88"/>
      <c r="X55" s="88"/>
    </row>
    <row r="56" spans="1:24" x14ac:dyDescent="0.25">
      <c r="A56" s="6"/>
      <c r="B56" s="6"/>
      <c r="C56" s="25"/>
      <c r="D56" s="44"/>
      <c r="E56" s="6"/>
      <c r="F56" s="6"/>
      <c r="H56" s="194"/>
      <c r="L56" s="634" t="str">
        <f>CONCATENATE(L41,"*",L53)</f>
        <v>The fraction of COD in sludge anaerobically treated on site*COD in sludge treated (CODsl-CODtrl-CODtro)</v>
      </c>
      <c r="M56" s="635"/>
      <c r="N56" s="635"/>
      <c r="O56" s="635"/>
      <c r="P56" s="635"/>
      <c r="Q56" s="636"/>
      <c r="R56" s="206" t="str">
        <f>IF(ISERROR(R41*R53),"",R41*R53)</f>
        <v/>
      </c>
      <c r="S56" s="97"/>
      <c r="T56" s="97"/>
      <c r="U56" s="97"/>
      <c r="V56" s="203"/>
      <c r="W56" s="88"/>
      <c r="X56" s="88"/>
    </row>
    <row r="57" spans="1:24" ht="18.75" x14ac:dyDescent="0.25">
      <c r="A57" s="22"/>
      <c r="B57" s="42"/>
      <c r="C57" s="25"/>
      <c r="D57" s="45"/>
      <c r="E57" s="6"/>
      <c r="F57" s="6"/>
      <c r="H57" s="194"/>
      <c r="L57" s="646" t="s">
        <v>0</v>
      </c>
      <c r="M57" s="647"/>
      <c r="N57" s="647"/>
      <c r="O57" s="647"/>
      <c r="P57" s="647"/>
      <c r="Q57" s="648"/>
      <c r="R57" s="206" t="str">
        <f>IF('Methane method 1'!C5+'Methane method 2 3'!C14&gt;=2015,IF(ISTEXT('Methane method 2 3'!$C$54),"",'Methane method 2 3'!$C$54),IF(ISTEXT(Legacy!$B$4),"",Legacy!$B$4))</f>
        <v/>
      </c>
      <c r="S57" s="97"/>
      <c r="T57" s="97"/>
      <c r="U57" s="97"/>
      <c r="V57" s="203"/>
      <c r="W57" s="88"/>
      <c r="X57" s="88"/>
    </row>
    <row r="58" spans="1:24" ht="18.75" x14ac:dyDescent="0.25">
      <c r="A58" s="22"/>
      <c r="B58" s="42"/>
      <c r="C58" s="25"/>
      <c r="D58" s="45"/>
      <c r="E58" s="6"/>
      <c r="F58" s="6"/>
      <c r="H58" s="194"/>
      <c r="L58" s="643" t="s">
        <v>45</v>
      </c>
      <c r="M58" s="644"/>
      <c r="N58" s="644"/>
      <c r="O58" s="644"/>
      <c r="P58" s="644"/>
      <c r="Q58" s="645"/>
      <c r="R58" s="206" t="str">
        <f>IF('Nitrogen Method 1 2 3'!C8&gt;0,IF(ISERROR('Methane method 2 3'!$C$55),"",'Methane method 2 3'!$C$55),IF(ISERROR(Legacy!$B$5),"",Legacy!$B$5))</f>
        <v>-</v>
      </c>
      <c r="S58" s="97"/>
      <c r="T58" s="97"/>
      <c r="U58" s="97"/>
      <c r="V58" s="203"/>
      <c r="W58" s="88"/>
      <c r="X58" s="88"/>
    </row>
    <row r="59" spans="1:24" x14ac:dyDescent="0.25">
      <c r="A59" s="22"/>
      <c r="B59" s="22"/>
      <c r="C59" s="22"/>
      <c r="D59" s="22"/>
      <c r="E59" s="6"/>
      <c r="F59" s="6"/>
      <c r="H59" s="194"/>
      <c r="L59" s="88"/>
      <c r="M59" s="88"/>
      <c r="N59" s="88"/>
      <c r="O59" s="88"/>
      <c r="P59" s="88"/>
      <c r="Q59" s="88"/>
      <c r="R59" s="88"/>
      <c r="S59" s="88"/>
      <c r="T59" s="88"/>
      <c r="U59" s="88"/>
      <c r="V59" s="88"/>
      <c r="W59" s="88"/>
      <c r="X59" s="88"/>
    </row>
    <row r="60" spans="1:24" ht="18" x14ac:dyDescent="0.35">
      <c r="A60" s="22"/>
      <c r="B60" s="42"/>
      <c r="C60" s="25"/>
      <c r="D60" s="46"/>
      <c r="E60" s="6"/>
      <c r="F60" s="6"/>
      <c r="H60" s="194"/>
      <c r="L60" s="88" t="s">
        <v>208</v>
      </c>
      <c r="M60" s="88"/>
      <c r="N60" s="88"/>
      <c r="O60" s="88"/>
      <c r="P60" s="88"/>
      <c r="Q60" s="88"/>
      <c r="R60" s="209">
        <f>IF('Methane method 1'!C5+'Methane method 2 3'!C14&gt;=2015,IF('Methane method 1'!C6=1, IF(ISNUMBER('Methane method 1'!$E$18),'Methane method 1'!$E$18,""),IF(ISNUMBER('Methane method 2 3'!$E$25),'Methane method 2 3'!$E$25,"")),IF(ISNUMBER(Legacy!$D$35),Legacy!$D$35,""))</f>
        <v>0</v>
      </c>
      <c r="S60" s="88"/>
      <c r="T60" s="88"/>
      <c r="U60" s="88"/>
      <c r="V60" s="88"/>
      <c r="W60" s="88"/>
      <c r="X60" s="88"/>
    </row>
    <row r="61" spans="1:24" x14ac:dyDescent="0.25">
      <c r="A61" s="22"/>
      <c r="B61" s="42"/>
      <c r="C61" s="25"/>
      <c r="D61" s="46"/>
      <c r="E61" s="6"/>
      <c r="F61" s="6"/>
      <c r="H61" s="194"/>
      <c r="L61" s="88"/>
      <c r="M61" s="88"/>
      <c r="N61" s="88"/>
      <c r="O61" s="88"/>
      <c r="P61" s="88"/>
      <c r="Q61" s="88"/>
      <c r="R61" s="88"/>
      <c r="S61" s="88"/>
      <c r="T61" s="88"/>
      <c r="U61" s="88"/>
      <c r="V61" s="88"/>
      <c r="W61" s="88"/>
      <c r="X61" s="88"/>
    </row>
    <row r="62" spans="1:24" x14ac:dyDescent="0.25">
      <c r="A62" s="22"/>
      <c r="B62" s="71"/>
      <c r="C62" s="11"/>
      <c r="D62" s="72"/>
      <c r="E62" s="6"/>
      <c r="F62" s="6"/>
      <c r="H62" s="194"/>
    </row>
    <row r="63" spans="1:24" x14ac:dyDescent="0.25">
      <c r="A63" s="22"/>
      <c r="B63" s="71"/>
      <c r="C63" s="11"/>
      <c r="D63" s="72"/>
      <c r="E63" s="6"/>
      <c r="F63" s="6"/>
      <c r="H63" s="194"/>
    </row>
    <row r="64" spans="1:24" ht="15.75" thickBot="1" x14ac:dyDescent="0.3">
      <c r="A64" s="22"/>
      <c r="B64" s="25"/>
      <c r="C64" s="25"/>
      <c r="D64" s="25" t="s">
        <v>93</v>
      </c>
      <c r="E64" s="25" t="s">
        <v>94</v>
      </c>
      <c r="F64" s="25" t="s">
        <v>83</v>
      </c>
      <c r="H64" s="194"/>
    </row>
    <row r="65" spans="1:8" ht="15.75" thickBot="1" x14ac:dyDescent="0.3">
      <c r="A65" s="25" t="s">
        <v>81</v>
      </c>
      <c r="B65" s="29" t="s">
        <v>125</v>
      </c>
      <c r="C65" s="25" t="s">
        <v>80</v>
      </c>
      <c r="D65" s="55" t="s">
        <v>96</v>
      </c>
      <c r="E65" s="75" t="s">
        <v>97</v>
      </c>
      <c r="F65" s="55">
        <v>4.9000000000000004</v>
      </c>
      <c r="G65" s="25" t="s">
        <v>98</v>
      </c>
      <c r="H65" s="194"/>
    </row>
    <row r="66" spans="1:8" x14ac:dyDescent="0.25">
      <c r="A66" s="25"/>
      <c r="B66" s="29" t="s">
        <v>126</v>
      </c>
      <c r="C66" s="25" t="s">
        <v>77</v>
      </c>
      <c r="D66" s="68" t="s">
        <v>46</v>
      </c>
      <c r="E66" s="68" t="s">
        <v>172</v>
      </c>
      <c r="F66" s="55">
        <v>4.7</v>
      </c>
      <c r="G66" s="25" t="s">
        <v>95</v>
      </c>
      <c r="H66" s="194"/>
    </row>
    <row r="67" spans="1:8" x14ac:dyDescent="0.25">
      <c r="A67" s="25"/>
      <c r="B67" s="29" t="s">
        <v>127</v>
      </c>
      <c r="C67" s="25" t="s">
        <v>77</v>
      </c>
      <c r="D67" s="69" t="s">
        <v>79</v>
      </c>
      <c r="E67" s="69" t="s">
        <v>173</v>
      </c>
      <c r="F67" s="56">
        <v>1.2</v>
      </c>
      <c r="G67" s="25" t="s">
        <v>95</v>
      </c>
      <c r="H67" s="194"/>
    </row>
    <row r="68" spans="1:8" ht="15.75" thickBot="1" x14ac:dyDescent="0.3">
      <c r="A68" s="25"/>
      <c r="B68" s="29" t="s">
        <v>128</v>
      </c>
      <c r="C68" s="25" t="s">
        <v>77</v>
      </c>
      <c r="D68" s="70" t="s">
        <v>61</v>
      </c>
      <c r="E68" s="70" t="s">
        <v>174</v>
      </c>
      <c r="F68" s="57">
        <v>0</v>
      </c>
      <c r="G68" s="25" t="s">
        <v>95</v>
      </c>
      <c r="H68" s="194"/>
    </row>
    <row r="69" spans="1:8" x14ac:dyDescent="0.25">
      <c r="A69" s="25"/>
      <c r="B69" s="29"/>
      <c r="C69" s="25"/>
      <c r="D69" s="67"/>
      <c r="E69" s="25"/>
      <c r="F69" s="6"/>
      <c r="H69" s="194"/>
    </row>
    <row r="70" spans="1:8" x14ac:dyDescent="0.25">
      <c r="A70" s="22" t="s">
        <v>12</v>
      </c>
      <c r="B70" s="40" t="s">
        <v>124</v>
      </c>
      <c r="C70" s="25" t="s">
        <v>109</v>
      </c>
      <c r="D70" s="217">
        <v>3.5999999999999997E-2</v>
      </c>
      <c r="E70" s="25"/>
      <c r="F70" s="25"/>
      <c r="H70" s="194"/>
    </row>
    <row r="71" spans="1:8" x14ac:dyDescent="0.25">
      <c r="A71" s="22" t="s">
        <v>12</v>
      </c>
      <c r="B71" s="39" t="s">
        <v>121</v>
      </c>
      <c r="C71" s="25"/>
      <c r="D71" s="217">
        <v>0.16</v>
      </c>
      <c r="E71" s="25"/>
      <c r="F71" s="25"/>
      <c r="H71" s="194"/>
    </row>
    <row r="72" spans="1:8" x14ac:dyDescent="0.25">
      <c r="A72" s="6"/>
      <c r="B72" s="25"/>
      <c r="C72" s="25"/>
      <c r="D72" s="6"/>
      <c r="E72" s="25"/>
      <c r="F72" s="25"/>
      <c r="H72" s="194"/>
    </row>
    <row r="73" spans="1:8" x14ac:dyDescent="0.25">
      <c r="A73" s="22" t="s">
        <v>13</v>
      </c>
      <c r="B73" s="40" t="s">
        <v>124</v>
      </c>
      <c r="C73" s="25"/>
      <c r="D73" s="47" t="e">
        <f>IF(#REF!=1,D45,"")</f>
        <v>#REF!</v>
      </c>
      <c r="E73" s="25"/>
      <c r="F73" s="25"/>
      <c r="H73" s="194"/>
    </row>
    <row r="74" spans="1:8" x14ac:dyDescent="0.25">
      <c r="A74" s="22" t="s">
        <v>13</v>
      </c>
      <c r="B74" s="39" t="s">
        <v>121</v>
      </c>
      <c r="C74" s="25"/>
      <c r="D74" s="47" t="e">
        <f>IF(#REF!=1,D46,"")</f>
        <v>#REF!</v>
      </c>
      <c r="E74" s="25"/>
      <c r="F74" s="25"/>
      <c r="H74" s="194"/>
    </row>
    <row r="75" spans="1:8" x14ac:dyDescent="0.25">
      <c r="A75" s="6"/>
      <c r="B75" s="25"/>
      <c r="C75" s="25"/>
      <c r="D75" s="6"/>
      <c r="E75" s="25"/>
      <c r="F75" s="25"/>
      <c r="H75" s="194"/>
    </row>
    <row r="76" spans="1:8" x14ac:dyDescent="0.25">
      <c r="A76" s="22" t="s">
        <v>14</v>
      </c>
      <c r="B76" s="40" t="s">
        <v>124</v>
      </c>
      <c r="C76" s="25"/>
      <c r="D76" s="47" t="e">
        <f>IF(#REF!=1,D45,"")</f>
        <v>#REF!</v>
      </c>
      <c r="E76" s="25"/>
      <c r="F76" s="25"/>
      <c r="H76" s="194"/>
    </row>
    <row r="77" spans="1:8" x14ac:dyDescent="0.25">
      <c r="A77" s="22" t="s">
        <v>14</v>
      </c>
      <c r="B77" s="39" t="s">
        <v>121</v>
      </c>
      <c r="C77" s="25"/>
      <c r="D77" s="47" t="e">
        <f>IF(#REF!=1,D46,"")</f>
        <v>#REF!</v>
      </c>
      <c r="E77" s="25"/>
      <c r="F77" s="25"/>
      <c r="H77" s="194"/>
    </row>
    <row r="78" spans="1:8" ht="12.75" customHeight="1" x14ac:dyDescent="0.25">
      <c r="A78" s="6"/>
      <c r="B78" s="25"/>
      <c r="C78" s="25"/>
      <c r="D78" s="6"/>
      <c r="E78" s="25"/>
      <c r="F78" s="25"/>
      <c r="H78" s="194"/>
    </row>
    <row r="79" spans="1:8" x14ac:dyDescent="0.25">
      <c r="A79" s="22" t="s">
        <v>67</v>
      </c>
      <c r="B79" s="40" t="s">
        <v>124</v>
      </c>
      <c r="C79" s="25"/>
      <c r="D79" s="46"/>
      <c r="E79" s="25"/>
      <c r="F79" s="25"/>
      <c r="H79" s="194"/>
    </row>
    <row r="80" spans="1:8" x14ac:dyDescent="0.25">
      <c r="A80" s="22" t="s">
        <v>67</v>
      </c>
      <c r="B80" s="39" t="s">
        <v>121</v>
      </c>
      <c r="C80" s="25"/>
      <c r="D80" s="46"/>
      <c r="E80" s="25"/>
      <c r="F80" s="25"/>
      <c r="H80" s="194"/>
    </row>
    <row r="81" spans="1:8" x14ac:dyDescent="0.25">
      <c r="A81" s="25"/>
      <c r="B81" s="25"/>
      <c r="C81" s="25"/>
      <c r="D81" s="6"/>
      <c r="E81" s="25"/>
      <c r="F81" s="25"/>
      <c r="H81" s="194"/>
    </row>
    <row r="82" spans="1:8" x14ac:dyDescent="0.25">
      <c r="A82" s="25"/>
      <c r="B82" s="25"/>
      <c r="C82" s="25"/>
      <c r="D82" s="31" t="s">
        <v>7</v>
      </c>
      <c r="E82" s="25"/>
      <c r="F82" s="6"/>
      <c r="G82" s="25"/>
      <c r="H82" s="194"/>
    </row>
    <row r="83" spans="1:8" x14ac:dyDescent="0.25">
      <c r="A83" s="25"/>
      <c r="B83" s="25"/>
      <c r="C83" s="25"/>
      <c r="D83" s="31" t="s">
        <v>8</v>
      </c>
      <c r="E83" s="25"/>
      <c r="F83" s="6"/>
      <c r="G83" s="25"/>
      <c r="H83" s="194"/>
    </row>
    <row r="84" spans="1:8" x14ac:dyDescent="0.25">
      <c r="A84" s="25"/>
      <c r="B84" s="25"/>
      <c r="C84" s="25"/>
      <c r="D84" s="31" t="s">
        <v>15</v>
      </c>
      <c r="E84" s="25"/>
      <c r="F84" s="6"/>
      <c r="G84" s="25"/>
      <c r="H84" s="194"/>
    </row>
    <row r="85" spans="1:8" x14ac:dyDescent="0.25">
      <c r="A85" s="25"/>
      <c r="B85" s="25"/>
      <c r="C85" s="25"/>
      <c r="D85" s="31" t="s">
        <v>9</v>
      </c>
      <c r="E85" s="25"/>
      <c r="F85" s="6"/>
      <c r="G85" s="25"/>
      <c r="H85" s="194"/>
    </row>
    <row r="86" spans="1:8" x14ac:dyDescent="0.25">
      <c r="A86" s="25"/>
      <c r="B86" s="25"/>
      <c r="C86" s="25"/>
      <c r="D86" s="31" t="s">
        <v>10</v>
      </c>
      <c r="E86" s="25"/>
      <c r="F86" s="6"/>
      <c r="G86" s="25"/>
      <c r="H86" s="194"/>
    </row>
    <row r="87" spans="1:8" ht="15.75" thickBot="1" x14ac:dyDescent="0.3">
      <c r="A87" s="25"/>
      <c r="B87" s="25"/>
      <c r="C87" s="25"/>
      <c r="D87" s="6"/>
      <c r="E87" s="25"/>
      <c r="F87" s="6"/>
      <c r="G87" s="25"/>
      <c r="H87" s="194"/>
    </row>
    <row r="88" spans="1:8" x14ac:dyDescent="0.25">
      <c r="A88" s="25"/>
      <c r="B88" s="25"/>
      <c r="C88" s="25" t="s">
        <v>77</v>
      </c>
      <c r="D88" s="48" t="s">
        <v>213</v>
      </c>
      <c r="E88" s="49">
        <v>0</v>
      </c>
      <c r="F88" s="25"/>
      <c r="G88" s="25"/>
      <c r="H88" s="194"/>
    </row>
    <row r="89" spans="1:8" x14ac:dyDescent="0.25">
      <c r="A89" s="25"/>
      <c r="B89" s="25"/>
      <c r="C89" s="25" t="s">
        <v>77</v>
      </c>
      <c r="D89" s="50" t="s">
        <v>214</v>
      </c>
      <c r="E89" s="51">
        <v>0.3</v>
      </c>
      <c r="F89" s="25"/>
      <c r="G89" s="25"/>
      <c r="H89" s="194"/>
    </row>
    <row r="90" spans="1:8" x14ac:dyDescent="0.25">
      <c r="A90" s="25"/>
      <c r="B90" s="25"/>
      <c r="C90" s="25" t="s">
        <v>77</v>
      </c>
      <c r="D90" s="50" t="s">
        <v>212</v>
      </c>
      <c r="E90" s="51">
        <v>0.8</v>
      </c>
      <c r="F90" s="25"/>
      <c r="G90" s="25"/>
      <c r="H90" s="194"/>
    </row>
    <row r="91" spans="1:8" x14ac:dyDescent="0.25">
      <c r="A91" s="25"/>
      <c r="B91" s="25"/>
      <c r="C91" s="25" t="s">
        <v>77</v>
      </c>
      <c r="D91" s="50" t="s">
        <v>211</v>
      </c>
      <c r="E91" s="51">
        <v>0.2</v>
      </c>
      <c r="F91" s="25"/>
      <c r="G91" s="25"/>
      <c r="H91" s="194"/>
    </row>
    <row r="92" spans="1:8" ht="15.75" thickBot="1" x14ac:dyDescent="0.3">
      <c r="A92" s="25"/>
      <c r="B92" s="25"/>
      <c r="C92" s="25" t="s">
        <v>77</v>
      </c>
      <c r="D92" s="52" t="s">
        <v>210</v>
      </c>
      <c r="E92" s="53">
        <v>0.8</v>
      </c>
      <c r="F92" s="25"/>
      <c r="G92" s="25"/>
      <c r="H92" s="194"/>
    </row>
    <row r="93" spans="1:8" x14ac:dyDescent="0.25">
      <c r="A93" s="25"/>
      <c r="B93" s="25"/>
      <c r="C93" s="25"/>
      <c r="D93" s="6"/>
      <c r="E93" s="25"/>
      <c r="F93" s="25"/>
      <c r="G93" s="25"/>
      <c r="H93" s="194"/>
    </row>
    <row r="94" spans="1:8" x14ac:dyDescent="0.25">
      <c r="A94" s="25"/>
      <c r="B94" s="25"/>
      <c r="C94" s="25"/>
      <c r="D94" s="25"/>
      <c r="E94" s="25"/>
      <c r="F94" s="25"/>
      <c r="G94" s="25"/>
      <c r="H94" s="194"/>
    </row>
    <row r="95" spans="1:8" x14ac:dyDescent="0.25">
      <c r="A95" s="25"/>
      <c r="B95" s="25"/>
      <c r="C95" s="25"/>
      <c r="D95" s="25"/>
      <c r="E95" s="25"/>
      <c r="F95" s="25"/>
      <c r="G95" s="25"/>
      <c r="H95" s="194"/>
    </row>
    <row r="96" spans="1:8" x14ac:dyDescent="0.25">
      <c r="A96" s="25"/>
      <c r="B96" s="25"/>
      <c r="C96" s="25"/>
      <c r="D96" s="25"/>
      <c r="E96" s="25"/>
      <c r="F96" s="25"/>
      <c r="G96" s="25"/>
      <c r="H96" s="194"/>
    </row>
    <row r="97" spans="1:8" ht="15.75" thickBot="1" x14ac:dyDescent="0.3">
      <c r="A97" s="25"/>
      <c r="B97" s="25"/>
      <c r="C97" s="25"/>
      <c r="D97" s="6"/>
      <c r="E97" s="25"/>
      <c r="F97" s="25"/>
      <c r="G97" s="25"/>
      <c r="H97" s="194"/>
    </row>
    <row r="98" spans="1:8" x14ac:dyDescent="0.25">
      <c r="A98" s="25"/>
      <c r="B98" s="25"/>
      <c r="C98" s="25"/>
      <c r="D98" s="64" t="s">
        <v>92</v>
      </c>
      <c r="E98" s="59">
        <v>2011</v>
      </c>
      <c r="F98" s="59">
        <v>2012</v>
      </c>
      <c r="G98" s="87">
        <v>2013</v>
      </c>
      <c r="H98" s="202">
        <v>2015</v>
      </c>
    </row>
    <row r="99" spans="1:8" ht="15.75" thickBot="1" x14ac:dyDescent="0.3">
      <c r="A99" s="25"/>
      <c r="B99" s="25"/>
      <c r="C99" s="25" t="s">
        <v>106</v>
      </c>
      <c r="D99" s="83" t="s">
        <v>85</v>
      </c>
      <c r="E99" s="83" t="s">
        <v>84</v>
      </c>
      <c r="F99" s="83" t="s">
        <v>85</v>
      </c>
      <c r="G99" s="83" t="s">
        <v>85</v>
      </c>
      <c r="H99" s="201" t="s">
        <v>85</v>
      </c>
    </row>
    <row r="100" spans="1:8" x14ac:dyDescent="0.25">
      <c r="A100" s="58" t="s">
        <v>86</v>
      </c>
      <c r="B100" s="25" t="s">
        <v>105</v>
      </c>
      <c r="C100" s="25">
        <f ca="1">CELL("row",Legacy!A26)</f>
        <v>26</v>
      </c>
      <c r="D100" s="62"/>
      <c r="E100" s="326" t="s">
        <v>242</v>
      </c>
      <c r="F100" s="61"/>
      <c r="G100" s="184"/>
      <c r="H100" s="188"/>
    </row>
    <row r="101" spans="1:8" x14ac:dyDescent="0.25">
      <c r="A101" s="25" t="s">
        <v>91</v>
      </c>
      <c r="B101" s="25"/>
      <c r="C101" s="25">
        <f ca="1">CELL("row",Legacy!A27)</f>
        <v>27</v>
      </c>
      <c r="D101" s="54"/>
      <c r="E101" s="327" t="s">
        <v>243</v>
      </c>
      <c r="F101" s="30"/>
      <c r="G101" s="185"/>
      <c r="H101" s="188"/>
    </row>
    <row r="102" spans="1:8" x14ac:dyDescent="0.25">
      <c r="A102" s="25"/>
      <c r="B102" s="25"/>
      <c r="C102" s="25">
        <f ca="1">CELL("row",Legacy!A28)</f>
        <v>28</v>
      </c>
      <c r="D102" s="54"/>
      <c r="E102" s="327" t="s">
        <v>245</v>
      </c>
      <c r="F102" s="30"/>
      <c r="G102" s="185"/>
      <c r="H102" s="189" t="s">
        <v>299</v>
      </c>
    </row>
    <row r="103" spans="1:8" x14ac:dyDescent="0.25">
      <c r="A103" s="25"/>
      <c r="B103" s="25"/>
      <c r="C103" s="25">
        <f ca="1">CELL("row",Legacy!A29)</f>
        <v>29</v>
      </c>
      <c r="D103" s="63" t="s">
        <v>90</v>
      </c>
      <c r="E103" s="327" t="s">
        <v>244</v>
      </c>
      <c r="F103" s="30"/>
      <c r="G103" s="186"/>
      <c r="H103" s="189" t="s">
        <v>298</v>
      </c>
    </row>
    <row r="104" spans="1:8" x14ac:dyDescent="0.25">
      <c r="A104" s="25"/>
      <c r="B104" s="25"/>
      <c r="C104" s="25">
        <f ca="1">CELL("row",Legacy!A30)</f>
        <v>30</v>
      </c>
      <c r="D104" s="60" t="s">
        <v>129</v>
      </c>
      <c r="E104" s="327" t="s">
        <v>255</v>
      </c>
      <c r="F104" s="30"/>
      <c r="G104" s="185"/>
      <c r="H104" s="189" t="s">
        <v>300</v>
      </c>
    </row>
    <row r="105" spans="1:8" x14ac:dyDescent="0.25">
      <c r="A105" s="25"/>
      <c r="B105" s="25"/>
      <c r="C105" s="25">
        <f ca="1">CELL("row",Legacy!A31)</f>
        <v>31</v>
      </c>
      <c r="D105" s="63" t="s">
        <v>90</v>
      </c>
      <c r="E105" s="30" t="s">
        <v>139</v>
      </c>
      <c r="F105" s="30"/>
      <c r="G105" s="186"/>
      <c r="H105" s="189" t="s">
        <v>191</v>
      </c>
    </row>
    <row r="106" spans="1:8" x14ac:dyDescent="0.25">
      <c r="A106" s="25"/>
      <c r="B106" s="25"/>
      <c r="C106" s="25">
        <f ca="1">CELL("row",Legacy!A32)</f>
        <v>32</v>
      </c>
      <c r="D106" s="60" t="s">
        <v>130</v>
      </c>
      <c r="E106" s="30" t="s">
        <v>140</v>
      </c>
      <c r="F106" s="30"/>
      <c r="G106" s="185"/>
      <c r="H106" s="189" t="s">
        <v>192</v>
      </c>
    </row>
    <row r="107" spans="1:8" x14ac:dyDescent="0.25">
      <c r="A107" s="25"/>
      <c r="B107" s="25"/>
      <c r="C107" s="25">
        <f ca="1">CELL("row",Legacy!A33)</f>
        <v>33</v>
      </c>
      <c r="D107" s="63" t="s">
        <v>90</v>
      </c>
      <c r="E107" s="327" t="s">
        <v>246</v>
      </c>
      <c r="F107" s="30"/>
      <c r="G107" s="186"/>
      <c r="H107" s="189" t="s">
        <v>304</v>
      </c>
    </row>
    <row r="108" spans="1:8" x14ac:dyDescent="0.25">
      <c r="A108" s="25"/>
      <c r="B108" s="25"/>
      <c r="C108" s="25">
        <f ca="1">CELL("row",Legacy!A34)</f>
        <v>34</v>
      </c>
      <c r="D108" s="60" t="s">
        <v>131</v>
      </c>
      <c r="E108" s="327" t="s">
        <v>247</v>
      </c>
      <c r="F108" s="30"/>
      <c r="G108" s="185"/>
      <c r="H108" s="189" t="s">
        <v>303</v>
      </c>
    </row>
    <row r="109" spans="1:8" x14ac:dyDescent="0.25">
      <c r="A109" s="25"/>
      <c r="B109" s="25"/>
      <c r="C109" s="25">
        <f ca="1">CELL("row",Legacy!A35)</f>
        <v>35</v>
      </c>
      <c r="D109" s="63" t="s">
        <v>90</v>
      </c>
      <c r="E109" s="327" t="s">
        <v>248</v>
      </c>
      <c r="F109" s="30"/>
      <c r="G109" s="186"/>
      <c r="H109" s="189" t="s">
        <v>305</v>
      </c>
    </row>
    <row r="110" spans="1:8" x14ac:dyDescent="0.25">
      <c r="A110" s="25"/>
      <c r="B110" s="25"/>
      <c r="C110" s="25">
        <f ca="1">CELL("row",Legacy!A36)</f>
        <v>36</v>
      </c>
      <c r="D110" s="54"/>
      <c r="E110" s="327" t="s">
        <v>249</v>
      </c>
      <c r="F110" s="30"/>
      <c r="G110" s="185"/>
      <c r="H110" s="189" t="s">
        <v>306</v>
      </c>
    </row>
    <row r="111" spans="1:8" x14ac:dyDescent="0.25">
      <c r="A111" s="25"/>
      <c r="B111" s="25"/>
      <c r="C111" s="25">
        <f ca="1">CELL("row",Legacy!A37)</f>
        <v>37</v>
      </c>
      <c r="D111" s="54"/>
      <c r="E111" s="327" t="s">
        <v>250</v>
      </c>
      <c r="F111" s="30"/>
      <c r="G111" s="185"/>
      <c r="H111" s="189" t="s">
        <v>307</v>
      </c>
    </row>
    <row r="112" spans="1:8" x14ac:dyDescent="0.25">
      <c r="A112" s="25"/>
      <c r="B112" s="25"/>
      <c r="C112" s="25">
        <f ca="1">CELL("row",Legacy!A38)</f>
        <v>38</v>
      </c>
      <c r="D112" s="54"/>
      <c r="E112" s="327" t="s">
        <v>251</v>
      </c>
      <c r="F112" s="30"/>
      <c r="G112" s="185"/>
      <c r="H112" s="189" t="s">
        <v>308</v>
      </c>
    </row>
    <row r="113" spans="1:8" x14ac:dyDescent="0.25">
      <c r="A113" s="25"/>
      <c r="B113" s="25"/>
      <c r="C113" s="25">
        <f ca="1">CELL("row",Legacy!A39)</f>
        <v>39</v>
      </c>
      <c r="D113" s="54"/>
      <c r="E113" s="327" t="s">
        <v>252</v>
      </c>
      <c r="F113" s="30"/>
      <c r="G113" s="185"/>
      <c r="H113" s="189" t="s">
        <v>309</v>
      </c>
    </row>
    <row r="114" spans="1:8" x14ac:dyDescent="0.25">
      <c r="A114" s="25"/>
      <c r="B114" s="25"/>
      <c r="C114" s="25">
        <f ca="1">CELL("row",Legacy!A40)</f>
        <v>40</v>
      </c>
      <c r="D114" s="54"/>
      <c r="E114" s="327" t="s">
        <v>253</v>
      </c>
      <c r="F114" s="30"/>
      <c r="G114" s="185"/>
      <c r="H114" s="189" t="s">
        <v>310</v>
      </c>
    </row>
    <row r="115" spans="1:8" x14ac:dyDescent="0.25">
      <c r="A115" s="25"/>
      <c r="B115" s="25"/>
      <c r="C115" s="25">
        <f ca="1">CELL("row",Legacy!A41)</f>
        <v>41</v>
      </c>
      <c r="D115" s="54"/>
      <c r="E115" s="327" t="s">
        <v>254</v>
      </c>
      <c r="F115" s="30"/>
      <c r="G115" s="185"/>
      <c r="H115" s="189" t="s">
        <v>311</v>
      </c>
    </row>
    <row r="116" spans="1:8" x14ac:dyDescent="0.25">
      <c r="A116" s="25"/>
      <c r="B116" s="25"/>
      <c r="C116" s="25">
        <f ca="1">CELL("row",Legacy!A42)</f>
        <v>42</v>
      </c>
      <c r="D116" s="54"/>
      <c r="E116" s="327" t="s">
        <v>289</v>
      </c>
      <c r="F116" s="30"/>
      <c r="G116" s="185"/>
      <c r="H116" s="189" t="s">
        <v>312</v>
      </c>
    </row>
    <row r="117" spans="1:8" x14ac:dyDescent="0.25">
      <c r="A117" s="25"/>
      <c r="B117" s="25"/>
      <c r="C117" s="25">
        <f ca="1">CELL("row",Legacy!A43)</f>
        <v>43</v>
      </c>
      <c r="D117" s="54"/>
      <c r="E117" s="327" t="s">
        <v>290</v>
      </c>
      <c r="F117" s="30"/>
      <c r="G117" s="185"/>
      <c r="H117" s="189" t="s">
        <v>313</v>
      </c>
    </row>
    <row r="118" spans="1:8" x14ac:dyDescent="0.25">
      <c r="A118" s="25"/>
      <c r="B118" s="25"/>
      <c r="C118" s="25">
        <f ca="1">CELL("row",Legacy!A44)</f>
        <v>44</v>
      </c>
      <c r="D118" s="54"/>
      <c r="E118" s="327" t="s">
        <v>346</v>
      </c>
      <c r="F118" s="30"/>
      <c r="G118" s="185"/>
      <c r="H118" s="189" t="s">
        <v>344</v>
      </c>
    </row>
    <row r="119" spans="1:8" x14ac:dyDescent="0.25">
      <c r="A119" s="25"/>
      <c r="B119" s="25"/>
      <c r="C119" s="25">
        <f ca="1">CELL("row",Legacy!A45)</f>
        <v>45</v>
      </c>
      <c r="D119" s="54"/>
      <c r="E119" s="327" t="s">
        <v>347</v>
      </c>
      <c r="F119" s="30"/>
      <c r="G119" s="185"/>
      <c r="H119" s="189" t="s">
        <v>345</v>
      </c>
    </row>
    <row r="120" spans="1:8" x14ac:dyDescent="0.25">
      <c r="A120" s="25"/>
      <c r="B120" s="25"/>
      <c r="C120" s="25">
        <f ca="1">CELL("row",Legacy!A46)</f>
        <v>46</v>
      </c>
      <c r="D120" s="54"/>
      <c r="E120" s="327" t="s">
        <v>291</v>
      </c>
      <c r="F120" s="30"/>
      <c r="G120" s="185"/>
      <c r="H120" s="188"/>
    </row>
    <row r="121" spans="1:8" x14ac:dyDescent="0.25">
      <c r="A121" s="25"/>
      <c r="B121" s="25"/>
      <c r="C121" s="25"/>
      <c r="D121" s="180"/>
      <c r="E121" s="10"/>
      <c r="F121" s="10"/>
      <c r="G121" s="25"/>
      <c r="H121" s="188"/>
    </row>
    <row r="122" spans="1:8" x14ac:dyDescent="0.25">
      <c r="A122" s="25"/>
      <c r="B122" s="25" t="s">
        <v>99</v>
      </c>
      <c r="C122" s="25">
        <v>64</v>
      </c>
      <c r="D122" s="181"/>
      <c r="E122" s="182"/>
      <c r="F122" s="182"/>
      <c r="G122" s="187" t="s">
        <v>116</v>
      </c>
      <c r="H122" s="188"/>
    </row>
    <row r="123" spans="1:8" x14ac:dyDescent="0.25">
      <c r="A123" s="25"/>
      <c r="C123" s="25">
        <v>65</v>
      </c>
      <c r="D123" s="54"/>
      <c r="E123" s="65" t="s">
        <v>90</v>
      </c>
      <c r="F123" s="65" t="s">
        <v>90</v>
      </c>
      <c r="G123" s="369" t="s">
        <v>273</v>
      </c>
      <c r="H123" s="188"/>
    </row>
    <row r="124" spans="1:8" x14ac:dyDescent="0.25">
      <c r="A124" s="25"/>
      <c r="C124" s="25">
        <v>66</v>
      </c>
      <c r="D124" s="54"/>
      <c r="E124" s="65"/>
      <c r="F124" s="65"/>
      <c r="G124" s="187" t="s">
        <v>117</v>
      </c>
      <c r="H124" s="188"/>
    </row>
    <row r="125" spans="1:8" x14ac:dyDescent="0.25">
      <c r="A125" s="25"/>
      <c r="C125" s="25">
        <f ca="1">CELL("row",Legacy!A67)</f>
        <v>67</v>
      </c>
      <c r="D125" s="54"/>
      <c r="E125" s="260" t="s">
        <v>266</v>
      </c>
      <c r="F125" s="30"/>
      <c r="G125" s="185"/>
      <c r="H125" s="188"/>
    </row>
    <row r="126" spans="1:8" x14ac:dyDescent="0.25">
      <c r="A126" s="25"/>
      <c r="B126" s="25"/>
      <c r="C126" s="25">
        <f ca="1">CELL("row",Legacy!A68)</f>
        <v>68</v>
      </c>
      <c r="D126" s="54"/>
      <c r="E126" s="30" t="s">
        <v>269</v>
      </c>
      <c r="F126" s="30"/>
      <c r="G126" s="185"/>
      <c r="H126" s="188"/>
    </row>
    <row r="127" spans="1:8" x14ac:dyDescent="0.25">
      <c r="A127" s="25"/>
      <c r="B127" s="25"/>
      <c r="C127" s="25">
        <f ca="1">CELL("row",Legacy!A69)</f>
        <v>69</v>
      </c>
      <c r="D127" s="54"/>
      <c r="E127" s="327" t="s">
        <v>268</v>
      </c>
      <c r="F127" s="30"/>
      <c r="G127" s="185"/>
      <c r="H127" s="188"/>
    </row>
    <row r="128" spans="1:8" x14ac:dyDescent="0.25">
      <c r="A128" s="25"/>
      <c r="B128" s="25"/>
      <c r="C128" s="25">
        <f ca="1">CELL("row",Legacy!A70)</f>
        <v>70</v>
      </c>
      <c r="D128" s="54"/>
      <c r="E128" s="260" t="s">
        <v>267</v>
      </c>
      <c r="F128" s="30"/>
      <c r="G128" s="185"/>
      <c r="H128" s="188"/>
    </row>
    <row r="129" spans="1:8" x14ac:dyDescent="0.25">
      <c r="A129" s="25"/>
      <c r="B129" s="25"/>
      <c r="C129" s="25">
        <f ca="1">CELL("row",Legacy!A71)</f>
        <v>71</v>
      </c>
      <c r="D129" s="54"/>
      <c r="E129" s="327" t="s">
        <v>284</v>
      </c>
      <c r="F129" s="30"/>
      <c r="G129" s="185"/>
      <c r="H129" s="188"/>
    </row>
    <row r="130" spans="1:8" x14ac:dyDescent="0.25">
      <c r="A130" s="25"/>
      <c r="B130" s="25"/>
      <c r="C130" s="25">
        <f ca="1">CELL("row",Legacy!A72)</f>
        <v>72</v>
      </c>
      <c r="D130" s="54"/>
      <c r="E130" s="327" t="s">
        <v>285</v>
      </c>
      <c r="F130" s="30"/>
      <c r="G130" s="185"/>
      <c r="H130" s="188"/>
    </row>
    <row r="131" spans="1:8" x14ac:dyDescent="0.25">
      <c r="A131" s="25"/>
      <c r="B131" s="25"/>
      <c r="C131" s="25">
        <f ca="1">CELL("row",Legacy!A73)</f>
        <v>73</v>
      </c>
      <c r="D131" s="54"/>
      <c r="E131" s="327" t="s">
        <v>286</v>
      </c>
      <c r="F131" s="30"/>
      <c r="G131" s="185"/>
      <c r="H131" s="188"/>
    </row>
    <row r="132" spans="1:8" x14ac:dyDescent="0.25">
      <c r="A132" s="25"/>
      <c r="B132" s="25"/>
      <c r="C132" s="25">
        <f ca="1">CELL("row",Legacy!A74)</f>
        <v>74</v>
      </c>
      <c r="D132" s="54"/>
      <c r="E132" s="327" t="s">
        <v>287</v>
      </c>
      <c r="F132" s="369" t="s">
        <v>292</v>
      </c>
      <c r="G132" s="369" t="s">
        <v>292</v>
      </c>
      <c r="H132" s="188"/>
    </row>
    <row r="133" spans="1:8" x14ac:dyDescent="0.25">
      <c r="A133" s="25"/>
      <c r="B133" s="25"/>
      <c r="C133" s="25">
        <f ca="1">CELL("row",Legacy!A75)</f>
        <v>75</v>
      </c>
      <c r="D133" s="54"/>
      <c r="E133" s="327" t="s">
        <v>288</v>
      </c>
      <c r="F133" s="369" t="s">
        <v>293</v>
      </c>
      <c r="G133" s="369" t="s">
        <v>293</v>
      </c>
      <c r="H133" s="188"/>
    </row>
    <row r="134" spans="1:8" x14ac:dyDescent="0.25">
      <c r="A134" s="25"/>
      <c r="B134" s="25"/>
      <c r="C134" s="25">
        <f ca="1">CELL("row",Legacy!A76)</f>
        <v>76</v>
      </c>
      <c r="D134" s="54"/>
      <c r="E134" s="65" t="s">
        <v>90</v>
      </c>
      <c r="F134" s="369" t="s">
        <v>294</v>
      </c>
      <c r="G134" s="369" t="s">
        <v>294</v>
      </c>
      <c r="H134" s="188"/>
    </row>
    <row r="135" spans="1:8" x14ac:dyDescent="0.25">
      <c r="A135" s="25"/>
      <c r="B135" s="25"/>
      <c r="C135" s="25">
        <f ca="1">CELL("row",Legacy!A77)</f>
        <v>77</v>
      </c>
      <c r="D135" s="54"/>
      <c r="E135" s="65" t="s">
        <v>90</v>
      </c>
      <c r="F135" s="369" t="s">
        <v>295</v>
      </c>
      <c r="G135" s="369" t="s">
        <v>295</v>
      </c>
      <c r="H135" s="188"/>
    </row>
    <row r="136" spans="1:8" x14ac:dyDescent="0.25">
      <c r="A136" s="25"/>
      <c r="B136" s="25"/>
      <c r="C136" s="25">
        <f ca="1">CELL("row",Legacy!A78)</f>
        <v>78</v>
      </c>
      <c r="D136" s="54"/>
      <c r="E136" s="65" t="s">
        <v>90</v>
      </c>
      <c r="F136" s="369" t="s">
        <v>296</v>
      </c>
      <c r="G136" s="369" t="s">
        <v>296</v>
      </c>
      <c r="H136" s="188"/>
    </row>
    <row r="137" spans="1:8" ht="15.75" thickBot="1" x14ac:dyDescent="0.3">
      <c r="A137" s="25"/>
      <c r="B137" s="25"/>
      <c r="C137" s="25">
        <f ca="1">CELL("row",Legacy!A79)</f>
        <v>79</v>
      </c>
      <c r="D137" s="66"/>
      <c r="E137" s="84" t="s">
        <v>90</v>
      </c>
      <c r="F137" s="392" t="s">
        <v>297</v>
      </c>
      <c r="G137" s="392" t="s">
        <v>297</v>
      </c>
      <c r="H137" s="190"/>
    </row>
    <row r="138" spans="1:8" x14ac:dyDescent="0.25">
      <c r="A138" s="25"/>
      <c r="B138" s="25"/>
      <c r="D138" s="27"/>
      <c r="E138" s="27"/>
      <c r="F138" s="27"/>
      <c r="G138" s="25"/>
    </row>
    <row r="139" spans="1:8" x14ac:dyDescent="0.25">
      <c r="A139" s="25"/>
      <c r="B139" s="25"/>
      <c r="D139" s="27"/>
      <c r="E139" s="27"/>
      <c r="F139" s="27"/>
      <c r="G139" s="25"/>
    </row>
    <row r="140" spans="1:8" x14ac:dyDescent="0.25">
      <c r="A140" s="25"/>
      <c r="B140" s="25" t="s">
        <v>110</v>
      </c>
      <c r="C140" s="25">
        <v>197</v>
      </c>
      <c r="D140" s="85" t="s">
        <v>111</v>
      </c>
      <c r="E140" s="85" t="s">
        <v>111</v>
      </c>
      <c r="F140" s="6"/>
      <c r="G140" s="25"/>
    </row>
    <row r="141" spans="1:8" x14ac:dyDescent="0.25">
      <c r="C141" s="27">
        <v>198</v>
      </c>
      <c r="D141" s="85"/>
      <c r="F141" s="85" t="s">
        <v>111</v>
      </c>
    </row>
    <row r="142" spans="1:8" x14ac:dyDescent="0.25">
      <c r="C142" s="27">
        <v>199</v>
      </c>
      <c r="D142" s="85"/>
      <c r="F142" s="85" t="s">
        <v>111</v>
      </c>
    </row>
    <row r="143" spans="1:8" x14ac:dyDescent="0.25">
      <c r="C143" s="27">
        <v>200</v>
      </c>
      <c r="D143" s="85"/>
      <c r="F143" s="85" t="s">
        <v>111</v>
      </c>
    </row>
  </sheetData>
  <sheetProtection formatCells="0" formatColumns="0" formatRows="0"/>
  <mergeCells count="51">
    <mergeCell ref="N3:R3"/>
    <mergeCell ref="L4:M4"/>
    <mergeCell ref="L8:Q8"/>
    <mergeCell ref="L29:W29"/>
    <mergeCell ref="L34:Q34"/>
    <mergeCell ref="L3:M3"/>
    <mergeCell ref="N4:R4"/>
    <mergeCell ref="L7:Q7"/>
    <mergeCell ref="L9:Q9"/>
    <mergeCell ref="L11:Q11"/>
    <mergeCell ref="L35:Q35"/>
    <mergeCell ref="L21:Q21"/>
    <mergeCell ref="L22:Q22"/>
    <mergeCell ref="L32:Q32"/>
    <mergeCell ref="L12:Q12"/>
    <mergeCell ref="L15:Q15"/>
    <mergeCell ref="L18:Q18"/>
    <mergeCell ref="L16:Q16"/>
    <mergeCell ref="L14:Q14"/>
    <mergeCell ref="L42:Q42"/>
    <mergeCell ref="L10:Q10"/>
    <mergeCell ref="L13:Q13"/>
    <mergeCell ref="L36:Q36"/>
    <mergeCell ref="L33:Q33"/>
    <mergeCell ref="L37:Q37"/>
    <mergeCell ref="L24:Q24"/>
    <mergeCell ref="L23:Q23"/>
    <mergeCell ref="L25:Q25"/>
    <mergeCell ref="L41:Q41"/>
    <mergeCell ref="L38:Q38"/>
    <mergeCell ref="L20:Q20"/>
    <mergeCell ref="L40:Q40"/>
    <mergeCell ref="L17:Q17"/>
    <mergeCell ref="L19:Q19"/>
    <mergeCell ref="L39:Q39"/>
    <mergeCell ref="L58:Q58"/>
    <mergeCell ref="L55:Q55"/>
    <mergeCell ref="L53:Q53"/>
    <mergeCell ref="L57:Q57"/>
    <mergeCell ref="L56:Q56"/>
    <mergeCell ref="L43:Q43"/>
    <mergeCell ref="L44:Q44"/>
    <mergeCell ref="L50:Q50"/>
    <mergeCell ref="L52:Q52"/>
    <mergeCell ref="L54:Q54"/>
    <mergeCell ref="L47:Q47"/>
    <mergeCell ref="L46:Q46"/>
    <mergeCell ref="L45:Q45"/>
    <mergeCell ref="L49:Q49"/>
    <mergeCell ref="L51:Q51"/>
    <mergeCell ref="L48:Q4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pageSetUpPr fitToPage="1"/>
  </sheetPr>
  <dimension ref="A1:BN85"/>
  <sheetViews>
    <sheetView zoomScale="80" zoomScaleNormal="80" workbookViewId="0">
      <selection activeCell="C23" sqref="C23"/>
    </sheetView>
  </sheetViews>
  <sheetFormatPr defaultColWidth="0" defaultRowHeight="12.75" zeroHeight="1" x14ac:dyDescent="0.2"/>
  <cols>
    <col min="1" max="1" width="55.85546875" style="2" customWidth="1"/>
    <col min="2" max="2" width="22.5703125" style="3" customWidth="1"/>
    <col min="3" max="3" width="24.7109375" style="241" customWidth="1"/>
    <col min="4" max="4" width="85.5703125" style="241" customWidth="1"/>
    <col min="5" max="16384" width="0" style="2" hidden="1"/>
  </cols>
  <sheetData>
    <row r="1" spans="1:4" s="16" customFormat="1" ht="114.75" customHeight="1" thickBot="1" x14ac:dyDescent="0.25">
      <c r="A1" s="101"/>
      <c r="B1" s="710" t="s">
        <v>176</v>
      </c>
      <c r="C1" s="711"/>
      <c r="D1" s="712"/>
    </row>
    <row r="2" spans="1:4" ht="13.5" thickBot="1" x14ac:dyDescent="0.25">
      <c r="A2" s="713"/>
      <c r="B2" s="714"/>
      <c r="C2" s="714"/>
      <c r="D2" s="715"/>
    </row>
    <row r="3" spans="1:4" ht="30.2" customHeight="1" x14ac:dyDescent="0.2">
      <c r="A3" s="102" t="s">
        <v>4</v>
      </c>
      <c r="B3" s="103"/>
      <c r="C3" s="242"/>
      <c r="D3" s="223"/>
    </row>
    <row r="4" spans="1:4" ht="19.5" customHeight="1" x14ac:dyDescent="0.35">
      <c r="A4" s="104" t="s">
        <v>144</v>
      </c>
      <c r="B4" s="105" t="str">
        <f>IF(B18="Select a reporting year", "-", IF(B18&lt;0,0,B18))</f>
        <v>-</v>
      </c>
      <c r="C4" s="243" t="s">
        <v>177</v>
      </c>
      <c r="D4" s="224"/>
    </row>
    <row r="5" spans="1:4" ht="19.5" customHeight="1" x14ac:dyDescent="0.35">
      <c r="A5" s="108" t="s">
        <v>118</v>
      </c>
      <c r="B5" s="105" t="str">
        <f>IF(ISERROR(B60), "-", B60)</f>
        <v>-</v>
      </c>
      <c r="C5" s="243" t="s">
        <v>178</v>
      </c>
      <c r="D5" s="224"/>
    </row>
    <row r="6" spans="1:4" ht="18.75" customHeight="1" thickBot="1" x14ac:dyDescent="0.3">
      <c r="A6" s="109"/>
      <c r="B6" s="110">
        <f>SUM(B4:B5)</f>
        <v>0</v>
      </c>
      <c r="C6" s="244" t="s">
        <v>179</v>
      </c>
      <c r="D6" s="225"/>
    </row>
    <row r="7" spans="1:4" s="211" customFormat="1" ht="30.2" customHeight="1" x14ac:dyDescent="0.35">
      <c r="A7" s="218" t="s">
        <v>218</v>
      </c>
      <c r="B7" s="262"/>
      <c r="C7" s="262"/>
      <c r="D7" s="262"/>
    </row>
    <row r="8" spans="1:4" ht="19.5" customHeight="1" x14ac:dyDescent="0.25">
      <c r="A8" s="680" t="s">
        <v>180</v>
      </c>
      <c r="B8" s="681"/>
      <c r="C8" s="681"/>
      <c r="D8" s="682"/>
    </row>
    <row r="9" spans="1:4" ht="19.5" customHeight="1" x14ac:dyDescent="0.25">
      <c r="A9" s="111"/>
      <c r="B9" s="112"/>
      <c r="C9" s="245"/>
      <c r="D9" s="226"/>
    </row>
    <row r="10" spans="1:4" ht="18.75" customHeight="1" x14ac:dyDescent="0.35">
      <c r="A10" s="526" t="s">
        <v>181</v>
      </c>
      <c r="B10" s="721"/>
      <c r="C10" s="721"/>
      <c r="D10" s="722"/>
    </row>
    <row r="11" spans="1:4" ht="18.75" customHeight="1" x14ac:dyDescent="0.2">
      <c r="A11" s="524" t="s">
        <v>143</v>
      </c>
      <c r="B11" s="113" t="s">
        <v>1</v>
      </c>
      <c r="C11" s="114" t="s">
        <v>2</v>
      </c>
      <c r="D11" s="115" t="s">
        <v>3</v>
      </c>
    </row>
    <row r="12" spans="1:4" s="1" customFormat="1" ht="18.75" customHeight="1" x14ac:dyDescent="0.2">
      <c r="A12" s="723"/>
      <c r="B12" s="116">
        <f>(C12+D12)</f>
        <v>0</v>
      </c>
      <c r="C12" s="117">
        <f>(IF(ISNUMBER(D28),D28,0)-IF(ISNUMBER(D35),D35,0)-IF(ISNUMBER(D36),D36,0))*IF(ISNUMBER(D39),D39,0)*D44</f>
        <v>0</v>
      </c>
      <c r="D12" s="118">
        <f>(IF(ISNUMBER(D35),D35,0)-IF(ISNUMBER(D37),D37,0)-IF(ISNUMBER(D38),D38,0))*IF(ISNUMBER(D40),D40,0)*D45</f>
        <v>0</v>
      </c>
    </row>
    <row r="13" spans="1:4" s="1" customFormat="1" ht="18.75" customHeight="1" x14ac:dyDescent="0.25">
      <c r="A13" s="119"/>
      <c r="B13" s="120"/>
      <c r="C13" s="246"/>
      <c r="D13" s="227"/>
    </row>
    <row r="14" spans="1:4" ht="18.75" customHeight="1" x14ac:dyDescent="0.35">
      <c r="A14" s="123" t="s">
        <v>101</v>
      </c>
      <c r="B14" s="116">
        <f>IF(C24=1,IF(ISERROR(B16/B12),B12,IF(B16/B12&lt;=0.75,B12,B16*1/0.75)),B12)</f>
        <v>0</v>
      </c>
      <c r="C14" s="247" t="s">
        <v>182</v>
      </c>
      <c r="D14" s="228"/>
    </row>
    <row r="15" spans="1:4" ht="18.75" customHeight="1" x14ac:dyDescent="0.25">
      <c r="A15" s="126"/>
      <c r="B15" s="127"/>
      <c r="C15" s="248"/>
      <c r="D15" s="229"/>
    </row>
    <row r="16" spans="1:4" s="1" customFormat="1" ht="18.75" customHeight="1" x14ac:dyDescent="0.35">
      <c r="A16" s="123" t="s">
        <v>102</v>
      </c>
      <c r="B16" s="128">
        <f>D46*(IF(ISNUMBER(D41),D41,0)+IF(ISNUMBER(D42),D42,0)+IF(ISNUMBER(D43),D43,0))</f>
        <v>0</v>
      </c>
      <c r="C16" s="243" t="s">
        <v>183</v>
      </c>
      <c r="D16" s="227"/>
    </row>
    <row r="17" spans="1:66" s="1" customFormat="1" ht="18.75" customHeight="1" x14ac:dyDescent="0.25">
      <c r="A17" s="119"/>
      <c r="B17" s="120"/>
      <c r="C17" s="246"/>
      <c r="D17" s="227"/>
    </row>
    <row r="18" spans="1:66" ht="19.5" customHeight="1" x14ac:dyDescent="0.35">
      <c r="A18" s="129" t="s">
        <v>100</v>
      </c>
      <c r="B18" s="130" t="str">
        <f>IF(ISBLANK(C23),"Select a reporting year",IF(C23&lt;2015,B14-B16,Incinp))</f>
        <v>Select a reporting year</v>
      </c>
      <c r="C18" s="243" t="s">
        <v>184</v>
      </c>
      <c r="D18" s="224"/>
    </row>
    <row r="19" spans="1:66" ht="18.75" customHeight="1" x14ac:dyDescent="0.25">
      <c r="A19" s="129"/>
      <c r="B19" s="131"/>
      <c r="C19" s="243"/>
      <c r="D19" s="224"/>
      <c r="BN19" s="4"/>
    </row>
    <row r="20" spans="1:66" ht="41.1" hidden="1" customHeight="1" x14ac:dyDescent="0.35">
      <c r="A20" s="724" t="s">
        <v>16</v>
      </c>
      <c r="B20" s="725"/>
      <c r="C20" s="725"/>
      <c r="D20" s="726"/>
    </row>
    <row r="21" spans="1:66" ht="19.5" customHeight="1" x14ac:dyDescent="0.2">
      <c r="A21" s="677" t="str">
        <f ca="1">CONCATENATE("Follow instructions in column D to input ",Calculations!D2," data into column C.")</f>
        <v>Follow instructions in column D to input Legacy data into column C.</v>
      </c>
      <c r="B21" s="719"/>
      <c r="C21" s="719"/>
      <c r="D21" s="720"/>
    </row>
    <row r="22" spans="1:66" ht="42" customHeight="1" x14ac:dyDescent="0.35">
      <c r="A22" s="716" t="str">
        <f>Calculations!$D$40</f>
        <v>AFTER data has been entered in this sheet for the plant, use "EERS data entry" worksheet to report into EERS.</v>
      </c>
      <c r="B22" s="717"/>
      <c r="C22" s="717"/>
      <c r="D22" s="718"/>
    </row>
    <row r="23" spans="1:66" ht="42" customHeight="1" x14ac:dyDescent="0.2">
      <c r="A23" s="514" t="s">
        <v>175</v>
      </c>
      <c r="B23" s="515"/>
      <c r="C23" s="261"/>
      <c r="D23" s="132" t="str">
        <f>IF(C23="",InpReq,"")</f>
        <v>Please enter required information</v>
      </c>
    </row>
    <row r="24" spans="1:66" ht="47.25" customHeight="1" x14ac:dyDescent="0.2">
      <c r="A24" s="508" t="s">
        <v>185</v>
      </c>
      <c r="B24" s="513"/>
      <c r="C24" s="80"/>
      <c r="D24" s="133" t="str">
        <f>IF(C24="",Seldrop,"")</f>
        <v>&lt;==== Select from drop-down list</v>
      </c>
    </row>
    <row r="25" spans="1:66" s="8" customFormat="1" ht="18.75" customHeight="1" x14ac:dyDescent="0.35">
      <c r="A25" s="674" t="s">
        <v>103</v>
      </c>
      <c r="B25" s="675"/>
      <c r="C25" s="675"/>
      <c r="D25" s="676"/>
    </row>
    <row r="26" spans="1:66" ht="18.75" customHeight="1" x14ac:dyDescent="0.2">
      <c r="A26" s="508" t="str">
        <f>Calculations!E100</f>
        <v>Number of persons served by operation of the plant (P)</v>
      </c>
      <c r="B26" s="673"/>
      <c r="C26" s="249"/>
      <c r="D26" s="230" t="str">
        <f>IF(C26="",InpReq,C26)</f>
        <v>Please enter required information</v>
      </c>
    </row>
    <row r="27" spans="1:66" ht="37.5" customHeight="1" x14ac:dyDescent="0.2">
      <c r="A27" s="508" t="str">
        <f>IF(C24=1,Calculations!E101,"-")</f>
        <v>-</v>
      </c>
      <c r="B27" s="673"/>
      <c r="C27" s="250"/>
      <c r="D27" s="136" t="str">
        <f>IF(C24=1,0.0585,"")</f>
        <v/>
      </c>
    </row>
    <row r="28" spans="1:66" ht="18.75" customHeight="1" x14ac:dyDescent="0.2">
      <c r="A28" s="508" t="str">
        <f>Calculations!E102</f>
        <v>Tonnes, chemical oxygen demand (COD) in wastewater entering the plant (CODw)</v>
      </c>
      <c r="B28" s="673"/>
      <c r="C28" s="249"/>
      <c r="D28" s="230" t="str">
        <f>IF(C24=1,IF(C28="",C26*D27,Calculations!D13),IF(C28="",InpReq,C28))</f>
        <v>Please enter required information</v>
      </c>
    </row>
    <row r="29" spans="1:66" ht="18.75" customHeight="1" x14ac:dyDescent="0.2">
      <c r="A29" s="508" t="str">
        <f>IF($C$23&lt;2011,Calculations!D103,Calculations!E103)</f>
        <v>-</v>
      </c>
      <c r="B29" s="673"/>
      <c r="C29" s="249"/>
      <c r="D29" s="137" t="str">
        <f>IF(C23&lt;2011,IF(C29="","",PlseDel),IF(C24=1,IF(C33="",IF(C29="",Calculations!D20,C29),IF(C29="","",Calculations!$D15)),IF(C29="","",Calculations!D14)))</f>
        <v/>
      </c>
    </row>
    <row r="30" spans="1:66" ht="18.75" customHeight="1" x14ac:dyDescent="0.2">
      <c r="A30" s="508" t="str">
        <f>IF($C$23&lt;2011,Calculations!D104,Calculations!E104)</f>
        <v>VSsl (tonnes volatile solids in sludge removed)</v>
      </c>
      <c r="B30" s="673"/>
      <c r="C30" s="249"/>
      <c r="D30" s="138" t="str">
        <f>IF(C24=1,IF(C34="",IF(C30="",Calculations!D21,C30),IF(C30="","",Calculations!$D16)),IF(C30="","",Calculations!D14))</f>
        <v/>
      </c>
    </row>
    <row r="31" spans="1:66" ht="18.75" customHeight="1" x14ac:dyDescent="0.2">
      <c r="A31" s="508" t="str">
        <f>IF($C$23&lt;2011,Calculations!D105,Calculations!E105)</f>
        <v>-</v>
      </c>
      <c r="B31" s="673"/>
      <c r="C31" s="79"/>
      <c r="D31" s="137" t="str">
        <f>IF(C23&lt;2011,IF(C31="","",PlseDel),IF(C24=1,IF(C33="",IF(C31="",Calculations!D20,C31),IF(C31="","",Calculations!$D15)),IF(C31="","",Calculations!D14)))</f>
        <v/>
      </c>
    </row>
    <row r="32" spans="1:66" ht="18.75" customHeight="1" x14ac:dyDescent="0.2">
      <c r="A32" s="508" t="str">
        <f>IF($C$23&lt;2011,Calculations!D106,Calculations!E106)</f>
        <v>Conversion factor (VSsl ===&gt; CODsl) (default = 1.48)</v>
      </c>
      <c r="B32" s="673"/>
      <c r="C32" s="79"/>
      <c r="D32" s="138" t="str">
        <f>IF(C24=1,IF(C34="",IF(C32="",Calculations!D21,C32),IF(C32="","",Calculations!$D16)),IF(C32="","",Calculations!D14))</f>
        <v/>
      </c>
    </row>
    <row r="33" spans="1:4" ht="37.5" customHeight="1" x14ac:dyDescent="0.2">
      <c r="A33" s="508" t="str">
        <f>IF($C$23&lt;2011,Calculations!D107,Calculations!E107)</f>
        <v>-</v>
      </c>
      <c r="B33" s="673"/>
      <c r="C33" s="79"/>
      <c r="D33" s="138" t="str">
        <f>IF(C23&lt;2011,IF(C33="","",PlseDel),IF(C24=1,IF(C33="",IF(AND(OR(C29="",C31=""),C33=""),Calculations!$D$24,C29*C31),C33),IF(C33="",InpReq,C33)))</f>
        <v/>
      </c>
    </row>
    <row r="34" spans="1:4" ht="37.5" customHeight="1" x14ac:dyDescent="0.2">
      <c r="A34" s="508" t="str">
        <f>IF($C$23&lt;2011,Calculations!D108,Calculations!E108)</f>
        <v>CODsl (tonnes COD sludge removed)</v>
      </c>
      <c r="B34" s="673"/>
      <c r="C34" s="79"/>
      <c r="D34" s="138" t="str">
        <f>IF(C24=1,IF(C34="",IF(OR(C30="",C32=""),Calculations!$D25,C30*C32),C34),IF(C34="",InpReq,C34))</f>
        <v>Please enter required information</v>
      </c>
    </row>
    <row r="35" spans="1:4" ht="37.5" customHeight="1" x14ac:dyDescent="0.2">
      <c r="A35" s="508" t="str">
        <f>IF($C$23&lt;2011,Calculations!D109,Calculations!E109)</f>
        <v>-</v>
      </c>
      <c r="B35" s="673"/>
      <c r="C35" s="250"/>
      <c r="D35" s="138">
        <f>SUM(D33:D34)</f>
        <v>0</v>
      </c>
    </row>
    <row r="36" spans="1:4" ht="18.75" customHeight="1" x14ac:dyDescent="0.2">
      <c r="A36" s="508" t="str">
        <f>Calculations!E110</f>
        <v>Tonnes, quantity of COD in effluent leaving the plant (CODeff)</v>
      </c>
      <c r="B36" s="673"/>
      <c r="C36" s="251"/>
      <c r="D36" s="230" t="str">
        <f>IF(C36="",InpReq,IF((C36)&gt;(D28-D35),"CODeff should be &lt; CODw - CODsl",C36))</f>
        <v>Please enter required information</v>
      </c>
    </row>
    <row r="37" spans="1:4" ht="37.5" customHeight="1" x14ac:dyDescent="0.2">
      <c r="A37" s="508" t="str">
        <f>Calculations!E111</f>
        <v>Tonnes, quantity of COD in sludge transferred out of the plant and removed to landfill (CODtrl)</v>
      </c>
      <c r="B37" s="673"/>
      <c r="C37" s="251"/>
      <c r="D37" s="230" t="str">
        <f>IF(C37="",InpReq,IF((C37+C38)&gt;(D35),"CODtrl + CODtro should be &lt; CODsl",C37))</f>
        <v>Please enter required information</v>
      </c>
    </row>
    <row r="38" spans="1:4" ht="37.5" customHeight="1" x14ac:dyDescent="0.2">
      <c r="A38" s="508" t="str">
        <f>Calculations!E112</f>
        <v>Tonnes, quantity of COD in sludge transferred out of the plant and removed to a site other than landfill (CODtro)</v>
      </c>
      <c r="B38" s="673"/>
      <c r="C38" s="251"/>
      <c r="D38" s="230" t="str">
        <f>IF(C38="",InpReq,IF((C37+C38)&gt;(D35),"CODtrl + CODtro should be &lt; CODsl",C38))</f>
        <v>Please enter required information</v>
      </c>
    </row>
    <row r="39" spans="1:4" s="6" customFormat="1" ht="37.5" customHeight="1" x14ac:dyDescent="0.2">
      <c r="A39" s="508" t="str">
        <f>Calculations!E113</f>
        <v>Methane correction factor for wastewater treated at the plant (MCFww)</v>
      </c>
      <c r="B39" s="673"/>
      <c r="C39" s="220"/>
      <c r="D39" s="222" t="str">
        <f>IF(C39="",Calculations!$D$19,IF(ISNUMBER(C39),C39,VLOOKUP(C39,Calculations!$D$88:$E$92,2,FALSE)))</f>
        <v>Select from drop-down list or enter another numerical value</v>
      </c>
    </row>
    <row r="40" spans="1:4" ht="37.5" customHeight="1" x14ac:dyDescent="0.2">
      <c r="A40" s="508" t="str">
        <f>Calculations!E114</f>
        <v>Methane correction factor for sludge treated at the plant (MCFsl)</v>
      </c>
      <c r="B40" s="673"/>
      <c r="C40" s="221"/>
      <c r="D40" s="222" t="str">
        <f>IF(C40="",Calculations!$D$19,IF(ISNUMBER(C40),C40,VLOOKUP(C40,Calculations!$D$88:$E$92,2,FALSE)))</f>
        <v>Select from drop-down list or enter another numerical value</v>
      </c>
    </row>
    <row r="41" spans="1:4" ht="37.5" customHeight="1" x14ac:dyDescent="0.2">
      <c r="A41" s="508" t="str">
        <f>Calculations!E115</f>
        <v>Quantity of methane, in cubic metres, in sludge biogas captured for combustion by the plant (Qcap)</v>
      </c>
      <c r="B41" s="673"/>
      <c r="C41" s="251"/>
      <c r="D41" s="230" t="str">
        <f>IF(C41="",InpReq,C41)</f>
        <v>Please enter required information</v>
      </c>
    </row>
    <row r="42" spans="1:4" ht="37.5" customHeight="1" x14ac:dyDescent="0.2">
      <c r="A42" s="508" t="str">
        <f>Calculations!E116</f>
        <v>Quantity of methane, in cubic metres, in sludge biogas flared during the year by the plant (Qflared)</v>
      </c>
      <c r="B42" s="673"/>
      <c r="C42" s="251"/>
      <c r="D42" s="230" t="str">
        <f>IF(C42="",InpReq,C42)</f>
        <v>Please enter required information</v>
      </c>
    </row>
    <row r="43" spans="1:4" ht="37.5" customHeight="1" x14ac:dyDescent="0.2">
      <c r="A43" s="508" t="str">
        <f>Calculations!E117</f>
        <v>Quantity of methane, in cubic metres, in sludge biogas transferred out of the plant (Qtr)</v>
      </c>
      <c r="B43" s="673"/>
      <c r="C43" s="251"/>
      <c r="D43" s="230" t="str">
        <f>IF(C43="",InpReq,C43)</f>
        <v>Please enter required information</v>
      </c>
    </row>
    <row r="44" spans="1:4" ht="37.5" customHeight="1" x14ac:dyDescent="0.2">
      <c r="A44" s="508" t="str">
        <f>Calculations!E118</f>
        <v>Default methane emission factor for wastewater with a value of 6.3 CO2-e tonnes per tonne COD (Efwij)</v>
      </c>
      <c r="B44" s="673"/>
      <c r="C44" s="219"/>
      <c r="D44" s="230">
        <v>5.3</v>
      </c>
    </row>
    <row r="45" spans="1:4" ht="37.5" customHeight="1" x14ac:dyDescent="0.2">
      <c r="A45" s="508" t="str">
        <f>Calculations!E119</f>
        <v>Default methane emission factor for sludge with a value of 6.3 CO2-e tonnes per tonne COD (sludge) (EFslij)</v>
      </c>
      <c r="B45" s="673"/>
      <c r="C45" s="219"/>
      <c r="D45" s="230">
        <v>5.3</v>
      </c>
    </row>
    <row r="46" spans="1:4" ht="18.75" customHeight="1" x14ac:dyDescent="0.2">
      <c r="A46" s="508" t="str">
        <f>Calculations!E120</f>
        <v>Conversion of methane to t CO2-e using 6.784 x 10-4 x 25</v>
      </c>
      <c r="B46" s="673"/>
      <c r="C46" s="219"/>
      <c r="D46" s="231">
        <f>6.784*10^-4*21</f>
        <v>1.4246399999999999E-2</v>
      </c>
    </row>
    <row r="47" spans="1:4" ht="15.75" x14ac:dyDescent="0.2">
      <c r="A47" s="141"/>
      <c r="B47" s="142"/>
      <c r="C47" s="252"/>
      <c r="D47" s="229"/>
    </row>
    <row r="48" spans="1:4" ht="18.75" x14ac:dyDescent="0.35">
      <c r="A48" s="143" t="s">
        <v>167</v>
      </c>
      <c r="B48" s="127"/>
      <c r="C48" s="248"/>
      <c r="D48" s="232"/>
    </row>
    <row r="49" spans="1:4" ht="15.75" x14ac:dyDescent="0.2">
      <c r="A49" s="144" t="str">
        <f>Calculations!$D82</f>
        <v>managed aerobic treatment: 0</v>
      </c>
      <c r="B49" s="145"/>
      <c r="C49" s="253"/>
      <c r="D49" s="233"/>
    </row>
    <row r="50" spans="1:4" ht="15.75" x14ac:dyDescent="0.2">
      <c r="A50" s="144" t="str">
        <f>Calculations!$D83</f>
        <v>unmanaged aerobic treatment: 0.3</v>
      </c>
      <c r="B50" s="145"/>
      <c r="C50" s="253"/>
      <c r="D50" s="234"/>
    </row>
    <row r="51" spans="1:4" ht="15.75" x14ac:dyDescent="0.2">
      <c r="A51" s="144" t="str">
        <f>Calculations!$D84</f>
        <v>anaerobic digester/reactor: 0.8</v>
      </c>
      <c r="B51" s="145"/>
      <c r="C51" s="253"/>
      <c r="D51" s="234"/>
    </row>
    <row r="52" spans="1:4" ht="15.75" x14ac:dyDescent="0.2">
      <c r="A52" s="144" t="str">
        <f>Calculations!$D85</f>
        <v>shallow anaerobic lagoon (&lt;2 metres): 0.2</v>
      </c>
      <c r="B52" s="145"/>
      <c r="C52" s="253"/>
      <c r="D52" s="234"/>
    </row>
    <row r="53" spans="1:4" ht="15.75" x14ac:dyDescent="0.2">
      <c r="A53" s="144" t="str">
        <f>Calculations!$D86</f>
        <v>deep anaerobic lagoon (&gt;2 metres): 0.8</v>
      </c>
      <c r="B53" s="145"/>
      <c r="C53" s="253"/>
      <c r="D53" s="234"/>
    </row>
    <row r="54" spans="1:4" ht="16.5" thickBot="1" x14ac:dyDescent="0.3">
      <c r="A54" s="683"/>
      <c r="B54" s="684"/>
      <c r="C54" s="684"/>
      <c r="D54" s="685"/>
    </row>
    <row r="55" spans="1:4" s="212" customFormat="1" ht="30.2" customHeight="1" x14ac:dyDescent="0.2">
      <c r="A55" s="213" t="s">
        <v>219</v>
      </c>
      <c r="B55" s="214"/>
      <c r="C55" s="214"/>
      <c r="D55" s="215"/>
    </row>
    <row r="56" spans="1:4" ht="19.5" customHeight="1" x14ac:dyDescent="0.25">
      <c r="A56" s="680" t="s">
        <v>180</v>
      </c>
      <c r="B56" s="681"/>
      <c r="C56" s="681"/>
      <c r="D56" s="682"/>
    </row>
    <row r="57" spans="1:4" ht="19.5" customHeight="1" x14ac:dyDescent="0.25">
      <c r="A57" s="111"/>
      <c r="B57" s="112"/>
      <c r="C57" s="245"/>
      <c r="D57" s="226"/>
    </row>
    <row r="58" spans="1:4" ht="18.75" x14ac:dyDescent="0.35">
      <c r="A58" s="686" t="s">
        <v>186</v>
      </c>
      <c r="B58" s="687"/>
      <c r="C58" s="687"/>
      <c r="D58" s="688"/>
    </row>
    <row r="59" spans="1:4" ht="15.75" customHeight="1" x14ac:dyDescent="0.35">
      <c r="A59" s="689" t="s">
        <v>118</v>
      </c>
      <c r="B59" s="146" t="s">
        <v>104</v>
      </c>
      <c r="C59" s="113" t="s">
        <v>5</v>
      </c>
      <c r="D59" s="235" t="s">
        <v>6</v>
      </c>
    </row>
    <row r="60" spans="1:4" ht="15.75" x14ac:dyDescent="0.25">
      <c r="A60" s="690"/>
      <c r="B60" s="130" t="e">
        <f>C60+D60</f>
        <v>#VALUE!</v>
      </c>
      <c r="C60" s="117" t="e">
        <f>(IF(D70&gt;0,D70,C65)-C71-C72-(C74+(IF(C23&lt;2012,0,(C76)+(C78)))))*(D73)</f>
        <v>#VALUE!</v>
      </c>
      <c r="D60" s="118">
        <f>C74*D75+C76*IF(ISNUMBER(D77),D77,0)+C78*IF(ISNUMBER(D79),D79,0)</f>
        <v>0</v>
      </c>
    </row>
    <row r="61" spans="1:4" ht="15.75" x14ac:dyDescent="0.25">
      <c r="A61" s="147"/>
      <c r="B61" s="131"/>
      <c r="C61" s="254"/>
      <c r="D61" s="236"/>
    </row>
    <row r="62" spans="1:4" ht="19.5" customHeight="1" x14ac:dyDescent="0.2">
      <c r="A62" s="677" t="str">
        <f ca="1">CONCATENATE("Follow instructions in column D to input ",Calculations!D2," data into column C.")</f>
        <v>Follow instructions in column D to input Legacy data into column C.</v>
      </c>
      <c r="B62" s="678"/>
      <c r="C62" s="678"/>
      <c r="D62" s="679"/>
    </row>
    <row r="63" spans="1:4" ht="48" thickBot="1" x14ac:dyDescent="0.25">
      <c r="A63" s="148" t="s">
        <v>185</v>
      </c>
      <c r="B63" s="149"/>
      <c r="C63" s="86"/>
      <c r="D63" s="156" t="str">
        <f>IF(C63="",Seldrop,"")</f>
        <v>&lt;==== Select from drop-down list</v>
      </c>
    </row>
    <row r="64" spans="1:4" ht="18.75" customHeight="1" x14ac:dyDescent="0.2">
      <c r="A64" s="699" t="str">
        <f>IF(C23&gt;2012,Calculations!G122,"-")</f>
        <v>-</v>
      </c>
      <c r="B64" s="700"/>
      <c r="C64" s="179"/>
      <c r="D64" s="157" t="str">
        <f>IF(A64="-","",Calculations!D29)</f>
        <v/>
      </c>
    </row>
    <row r="65" spans="1:4" ht="48.2" customHeight="1" thickBot="1" x14ac:dyDescent="0.25">
      <c r="A65" s="706" t="str">
        <f>IF(C23&gt;2012,Calculations!G123,"-")</f>
        <v>-</v>
      </c>
      <c r="B65" s="707"/>
      <c r="C65" s="183" t="str">
        <f>IF(ISNUMBER(C70),"",IF((SUM(C71,C72,C74,C76,C78)&lt;1),"",(SUM(C71,C72,C74,C76,C78))))</f>
        <v/>
      </c>
      <c r="D65" s="175" t="str">
        <f>IF(A65="Nin (tonnes of nitrogen entering the plant)",IF(C67="",Calculations!D31,PlseIgn),"")</f>
        <v/>
      </c>
    </row>
    <row r="66" spans="1:4" ht="18.75" customHeight="1" x14ac:dyDescent="0.2">
      <c r="A66" s="697" t="str">
        <f>IF(C23&gt;2012,Calculations!G124,"-")</f>
        <v>-</v>
      </c>
      <c r="B66" s="698"/>
      <c r="C66" s="178"/>
      <c r="D66" s="158" t="str">
        <f>IF(A66="-","",Calculations!D30)</f>
        <v/>
      </c>
    </row>
    <row r="67" spans="1:4" ht="18.75" customHeight="1" x14ac:dyDescent="0.2">
      <c r="A67" s="708" t="str">
        <f>Calculations!E125</f>
        <v>Population serviced by the plant during the year (P)</v>
      </c>
      <c r="B67" s="709"/>
      <c r="C67" s="249"/>
      <c r="D67" s="230" t="str">
        <f>IF(C67="",IF(C65="",InpReq,PlseDel),C67)</f>
        <v>Please enter required information</v>
      </c>
    </row>
    <row r="68" spans="1:4" ht="18.75" customHeight="1" x14ac:dyDescent="0.2">
      <c r="A68" s="708" t="str">
        <f>Calculations!E126</f>
        <v>Annual per capita protein intake of the population being served by the plant in tonnes (Protein)</v>
      </c>
      <c r="B68" s="709"/>
      <c r="C68" s="255"/>
      <c r="D68" s="237" t="str">
        <f>IF($C$63=1,Protein1,"")</f>
        <v/>
      </c>
    </row>
    <row r="69" spans="1:4" ht="18.75" customHeight="1" x14ac:dyDescent="0.2">
      <c r="A69" s="708" t="str">
        <f>Calculations!E127</f>
        <v>Fraction of nitrogen in protein(FracPr)</v>
      </c>
      <c r="B69" s="709"/>
      <c r="C69" s="255"/>
      <c r="D69" s="237" t="str">
        <f>IF($C$63=1,FracPr1,"")</f>
        <v/>
      </c>
    </row>
    <row r="70" spans="1:4" ht="18.75" customHeight="1" thickBot="1" x14ac:dyDescent="0.25">
      <c r="A70" s="691" t="str">
        <f>Calculations!E128</f>
        <v>Quantity of nitrogen entering the plant in tonnes (Nin) (Method 1)</v>
      </c>
      <c r="B70" s="692"/>
      <c r="C70" s="256"/>
      <c r="D70" s="238" t="str">
        <f>IF(C63=1,IF(C70="",C67*D68*D69,Calculations!D13),IF(C70="",IF(C65="",InpReq,PlseDel),C70))</f>
        <v>Please enter required information</v>
      </c>
    </row>
    <row r="71" spans="1:4" ht="37.5" customHeight="1" x14ac:dyDescent="0.2">
      <c r="A71" s="693" t="str">
        <f>Calculations!E129</f>
        <v>Tonnes of nitrogen in sludge transferred out of the plant and removed to landfill (Ntrl)</v>
      </c>
      <c r="B71" s="694"/>
      <c r="C71" s="257"/>
      <c r="D71" s="239" t="str">
        <f>IF(C71="",InpReq,C71)</f>
        <v>Please enter required information</v>
      </c>
    </row>
    <row r="72" spans="1:4" ht="37.5" customHeight="1" x14ac:dyDescent="0.2">
      <c r="A72" s="704" t="str">
        <f>Calculations!E130</f>
        <v>Tonnes of nitrogen in sludge transferred out of the plant and removed to a site other than landfill (Ntro)</v>
      </c>
      <c r="B72" s="705"/>
      <c r="C72" s="249"/>
      <c r="D72" s="230" t="str">
        <f>IF(C72="",InpReq,C72)</f>
        <v>Please enter required information</v>
      </c>
    </row>
    <row r="73" spans="1:4" ht="18.75" customHeight="1" x14ac:dyDescent="0.2">
      <c r="A73" s="695" t="str">
        <f>Calculations!E131</f>
        <v>Emission factor for wastewater treatment (Efsecij)</v>
      </c>
      <c r="B73" s="696"/>
      <c r="C73" s="258"/>
      <c r="D73" s="230">
        <v>4.9000000000000004</v>
      </c>
    </row>
    <row r="74" spans="1:4" ht="18.75" customHeight="1" x14ac:dyDescent="0.2">
      <c r="A74" s="695" t="str">
        <f>IF($C$23&lt;2012,Calculations!E132,Calculations!F132)</f>
        <v>Tonnes nitrogen in effluent (Nout)</v>
      </c>
      <c r="B74" s="696"/>
      <c r="C74" s="249"/>
      <c r="D74" s="230" t="str">
        <f>IF(C74="",InpReq,C74)</f>
        <v>Please enter required information</v>
      </c>
    </row>
    <row r="75" spans="1:4" ht="18.75" customHeight="1" x14ac:dyDescent="0.2">
      <c r="A75" s="695" t="str">
        <f>IF($C$23&lt;2012,Calculations!E133,Calculations!F133)</f>
        <v>Discharge tonnes N2O as CO2-e per tonne N (Efdisij)</v>
      </c>
      <c r="B75" s="696"/>
      <c r="C75" s="258"/>
      <c r="D75" s="230">
        <v>4.9000000000000004</v>
      </c>
    </row>
    <row r="76" spans="1:4" ht="18.75" customHeight="1" x14ac:dyDescent="0.25">
      <c r="A76" s="150" t="str">
        <f>IF($C$23&lt;2012,Calculations!E134,Calculations!F134)</f>
        <v>-</v>
      </c>
      <c r="B76" s="151"/>
      <c r="C76" s="249"/>
      <c r="D76" s="230" t="str">
        <f>IF($C$23&lt;2012,IF(C76="","",PlseDel),IF(C76="",InpReq,C76))</f>
        <v/>
      </c>
    </row>
    <row r="77" spans="1:4" ht="18.75" customHeight="1" x14ac:dyDescent="0.25">
      <c r="A77" s="150" t="str">
        <f>IF($C$23&lt;2012,Calculations!E135,Calculations!F135)</f>
        <v>-</v>
      </c>
      <c r="B77" s="151"/>
      <c r="C77" s="258"/>
      <c r="D77" s="230" t="str">
        <f>IF(C23&lt;2012,"",1.2)</f>
        <v/>
      </c>
    </row>
    <row r="78" spans="1:4" ht="18.75" customHeight="1" x14ac:dyDescent="0.25">
      <c r="A78" s="150" t="str">
        <f>IF($C$23&lt;2012,Calculations!E136,Calculations!F136)</f>
        <v>-</v>
      </c>
      <c r="B78" s="151"/>
      <c r="C78" s="249"/>
      <c r="D78" s="230" t="str">
        <f>IF($C$23&lt;2012,IF(C78="","",PlseDel),IF(C78="",InpReq,C78))</f>
        <v/>
      </c>
    </row>
    <row r="79" spans="1:4" ht="18.75" customHeight="1" thickBot="1" x14ac:dyDescent="0.3">
      <c r="A79" s="152" t="str">
        <f>IF($C$23&lt;2012,Calculations!E137,Calculations!F137)</f>
        <v>-</v>
      </c>
      <c r="B79" s="153"/>
      <c r="C79" s="259"/>
      <c r="D79" s="238" t="str">
        <f>IF(C23&lt;2012,"",0)</f>
        <v/>
      </c>
    </row>
    <row r="80" spans="1:4" ht="18.75" customHeight="1" thickBot="1" x14ac:dyDescent="0.25">
      <c r="B80" s="2"/>
      <c r="C80" s="240"/>
      <c r="D80" s="240"/>
    </row>
    <row r="81" spans="2:4" ht="18.75" customHeight="1" x14ac:dyDescent="0.2">
      <c r="B81" s="701" t="s">
        <v>187</v>
      </c>
      <c r="C81" s="702"/>
      <c r="D81" s="703"/>
    </row>
    <row r="82" spans="2:4" ht="15.75" x14ac:dyDescent="0.2">
      <c r="B82" s="669" t="s">
        <v>112</v>
      </c>
      <c r="C82" s="670"/>
      <c r="D82" s="154" t="s">
        <v>168</v>
      </c>
    </row>
    <row r="83" spans="2:4" ht="15.75" x14ac:dyDescent="0.2">
      <c r="B83" s="669" t="s">
        <v>113</v>
      </c>
      <c r="C83" s="670"/>
      <c r="D83" s="154" t="s">
        <v>114</v>
      </c>
    </row>
    <row r="84" spans="2:4" ht="15.75" x14ac:dyDescent="0.2">
      <c r="B84" s="669"/>
      <c r="C84" s="670"/>
      <c r="D84" s="154" t="s">
        <v>115</v>
      </c>
    </row>
    <row r="85" spans="2:4" ht="16.5" thickBot="1" x14ac:dyDescent="0.25">
      <c r="B85" s="671"/>
      <c r="C85" s="672"/>
      <c r="D85" s="155" t="s">
        <v>215</v>
      </c>
    </row>
  </sheetData>
  <mergeCells count="52">
    <mergeCell ref="B1:D1"/>
    <mergeCell ref="A32:B32"/>
    <mergeCell ref="A33:B33"/>
    <mergeCell ref="A2:D2"/>
    <mergeCell ref="A22:D22"/>
    <mergeCell ref="A21:D21"/>
    <mergeCell ref="A10:D10"/>
    <mergeCell ref="A8:D8"/>
    <mergeCell ref="A11:A12"/>
    <mergeCell ref="A20:D20"/>
    <mergeCell ref="B81:D81"/>
    <mergeCell ref="A42:B42"/>
    <mergeCell ref="A40:B40"/>
    <mergeCell ref="A28:B28"/>
    <mergeCell ref="A31:B31"/>
    <mergeCell ref="A72:B72"/>
    <mergeCell ref="A73:B73"/>
    <mergeCell ref="A43:B43"/>
    <mergeCell ref="A30:B30"/>
    <mergeCell ref="A36:B36"/>
    <mergeCell ref="A34:B34"/>
    <mergeCell ref="A35:B35"/>
    <mergeCell ref="A65:B65"/>
    <mergeCell ref="A67:B67"/>
    <mergeCell ref="A68:B68"/>
    <mergeCell ref="A69:B69"/>
    <mergeCell ref="A71:B71"/>
    <mergeCell ref="A74:B74"/>
    <mergeCell ref="A75:B75"/>
    <mergeCell ref="A66:B66"/>
    <mergeCell ref="A64:B64"/>
    <mergeCell ref="A54:D54"/>
    <mergeCell ref="A46:B46"/>
    <mergeCell ref="A58:D58"/>
    <mergeCell ref="A59:A60"/>
    <mergeCell ref="A70:B70"/>
    <mergeCell ref="B83:C85"/>
    <mergeCell ref="A23:B23"/>
    <mergeCell ref="A24:B24"/>
    <mergeCell ref="A44:B44"/>
    <mergeCell ref="A45:B45"/>
    <mergeCell ref="A41:B41"/>
    <mergeCell ref="A27:B27"/>
    <mergeCell ref="A25:D25"/>
    <mergeCell ref="A26:B26"/>
    <mergeCell ref="A29:B29"/>
    <mergeCell ref="A39:B39"/>
    <mergeCell ref="A38:B38"/>
    <mergeCell ref="A37:B37"/>
    <mergeCell ref="B82:C82"/>
    <mergeCell ref="A62:D62"/>
    <mergeCell ref="A56:D56"/>
  </mergeCells>
  <dataValidations xWindow="404" yWindow="606" count="8">
    <dataValidation type="list" allowBlank="1" showInputMessage="1" showErrorMessage="1" error="Method must be entered as a whole number. Methods 1, 2, or 3 only available" sqref="C24 C63" xr:uid="{00000000-0002-0000-0800-000000000000}">
      <formula1>"1, 2, 3"</formula1>
    </dataValidation>
    <dataValidation type="list" allowBlank="1" showInputMessage="1" error="Select from dropdown list" sqref="C39:C40" xr:uid="{00000000-0002-0000-0800-000001000000}">
      <formula1>IPCC_default_treatment_types</formula1>
    </dataValidation>
    <dataValidation type="list" showInputMessage="1" showErrorMessage="1" error="Select from dropdown list" sqref="C32" xr:uid="{00000000-0002-0000-0800-000002000000}">
      <formula1>VSwasl_conversion_factor1</formula1>
    </dataValidation>
    <dataValidation type="list" showInputMessage="1" showErrorMessage="1" error="Select from dropdown list" sqref="C31" xr:uid="{00000000-0002-0000-0800-000003000000}">
      <formula1>VSpsl_conversion_factor1</formula1>
    </dataValidation>
    <dataValidation type="whole" allowBlank="1" showInputMessage="1" showErrorMessage="1" errorTitle="NOT VALID" error="Enter year as a whole number between 2009 and 2014. For the reporting year after 2013-14, please refer to page D&amp;C plant 2015. " sqref="C23" xr:uid="{00000000-0002-0000-0800-000004000000}">
      <formula1>2009</formula1>
      <formula2>2014</formula2>
    </dataValidation>
    <dataValidation type="decimal" operator="greaterThanOrEqual" allowBlank="1" showInputMessage="1" showErrorMessage="1" error="Input must be a positive numerical value" sqref="C78 C36 C26 C28:C30 C33:C34 C76 C74 C67 C70:C72 C41:C43" xr:uid="{00000000-0002-0000-0800-000005000000}">
      <formula1>0</formula1>
    </dataValidation>
    <dataValidation allowBlank="1" showInputMessage="1" showErrorMessage="1" error="Input must be a positive numerical value" sqref="C37:C38" xr:uid="{00000000-0002-0000-0800-000006000000}"/>
    <dataValidation allowBlank="1" errorTitle="Automatic Calculation" error="Do not enter a value into this cell. If you are calculating Nin for a primary wastewater treatment plant then Nin is calculated from values entered for Ntrl, Ntro, Noutdisij." promptTitle="Automatic Calculation" prompt="Do not enter a value into this cell. If you are calculating Nin for a primary wastewater treatment plant then Nin is calculated from values entered for Ntrl, Ntro, Noutdisij." sqref="C65" xr:uid="{00000000-0002-0000-0800-000008000000}"/>
  </dataValidations>
  <hyperlinks>
    <hyperlink ref="A8" r:id="rId1" display="CLICK HERE for NGER (Measurement) Determination 2008" xr:uid="{00000000-0004-0000-0800-000000000000}"/>
    <hyperlink ref="A8:D8" r:id="rId2" display="CLICK HERE for NGER Determination as amended" xr:uid="{00000000-0004-0000-0800-000001000000}"/>
    <hyperlink ref="A56" r:id="rId3" display="CLICK HERE for NGER (Measurement) Determination 2008" xr:uid="{00000000-0004-0000-0800-000002000000}"/>
    <hyperlink ref="A56:D56" r:id="rId4" display="CLICK HERE for NGER Determination as amended" xr:uid="{00000000-0004-0000-0800-000003000000}"/>
  </hyperlinks>
  <pageMargins left="0.23622047244094491" right="0.23622047244094491" top="0.74803149606299213" bottom="0.74803149606299213" header="0.31496062992125984" footer="0.31496062992125984"/>
  <pageSetup paperSize="8" scale="77" fitToHeight="0" orientation="portrait" r:id="rId5"/>
  <headerFooter>
    <oddHeader>&amp;LNGER wastewater (domestic and commercial) calculator version 1.5 Sheet: 3&amp;R&amp;A</oddHeader>
    <oddFooter>&amp;L© Commonwealth of Australia (2014) Clean Energy Regulator.&amp;RISBN: 978-1-921299-79-7</oddFooter>
  </headerFooter>
  <ignoredErrors>
    <ignoredError sqref="D77" formula="1"/>
    <ignoredError sqref="B6 B12 B14" evalError="1"/>
  </ignoredErrors>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EDFF5A17EBFF408172BFDB5CA07867" ma:contentTypeVersion="9" ma:contentTypeDescription="Create a new document." ma:contentTypeScope="" ma:versionID="70cdbe43c7fa2a5152141f2e61e38cad">
  <xsd:schema xmlns:xsd="http://www.w3.org/2001/XMLSchema" xmlns:xs="http://www.w3.org/2001/XMLSchema" xmlns:p="http://schemas.microsoft.com/office/2006/metadata/properties" xmlns:ns1="http://schemas.microsoft.com/sharepoint/v3" xmlns:ns2="32e2fb52-454c-4a55-9e7f-b565c4403fdc" targetNamespace="http://schemas.microsoft.com/office/2006/metadata/properties" ma:root="true" ma:fieldsID="1aa3a872662f61431590190465623866" ns1:_="" ns2:_="">
    <xsd:import namespace="http://schemas.microsoft.com/sharepoint/v3"/>
    <xsd:import namespace="32e2fb52-454c-4a55-9e7f-b565c4403fdc"/>
    <xsd:element name="properties">
      <xsd:complexType>
        <xsd:sequence>
          <xsd:element name="documentManagement">
            <xsd:complexType>
              <xsd:all>
                <xsd:element ref="ns2:CER_x0020_Content_x0020_Approval_x0020_Workflow_x0020_Comments" minOccurs="0"/>
                <xsd:element ref="ns2:CERContentPublishingTaskJobNumber"/>
                <xsd:element ref="ns2:Date_x0020_Submitted" minOccurs="0"/>
                <xsd:element ref="ns2:Requires_x0020_Higher_x0020_Approval" minOccurs="0"/>
                <xsd:element ref="ns2:Submitted_x0020_By" minOccurs="0"/>
                <xsd:element ref="ns1:PublishingStartDate" minOccurs="0"/>
                <xsd:element ref="ns1:PublishingExpirationDate" minOccurs="0"/>
                <xsd:element ref="ns2:CommonTopic" minOccurs="0"/>
                <xsd:element ref="ns1:_dlc_Exempt" minOccurs="0"/>
                <xsd:element ref="ns2:Type_x0020_of_x0020_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4"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_dlc_Exempt" ma:index="16"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e2fb52-454c-4a55-9e7f-b565c4403fdc" elementFormDefault="qualified">
    <xsd:import namespace="http://schemas.microsoft.com/office/2006/documentManagement/types"/>
    <xsd:import namespace="http://schemas.microsoft.com/office/infopath/2007/PartnerControls"/>
    <xsd:element name="CER_x0020_Content_x0020_Approval_x0020_Workflow_x0020_Comments" ma:index="8" nillable="true" ma:displayName="CER Content Approval Workflow Comments" ma:internalName="CER_x0020_Content_x0020_Approval_x0020_Workflow_x0020_Comments">
      <xsd:simpleType>
        <xsd:restriction base="dms:Text">
          <xsd:maxLength value="255"/>
        </xsd:restriction>
      </xsd:simpleType>
    </xsd:element>
    <xsd:element name="CERContentPublishingTaskJobNumber" ma:index="9" ma:displayName="CERContentPublishingTaskJobNumber" ma:default="WM####" ma:internalName="CERContentPublishingTaskJobNumber">
      <xsd:simpleType>
        <xsd:restriction base="dms:Note">
          <xsd:maxLength value="255"/>
        </xsd:restriction>
      </xsd:simpleType>
    </xsd:element>
    <xsd:element name="Date_x0020_Submitted" ma:index="10" nillable="true" ma:displayName="Date Submitted" ma:format="DateOnly" ma:internalName="Date_x0020_Submitted">
      <xsd:simpleType>
        <xsd:restriction base="dms:DateTime"/>
      </xsd:simpleType>
    </xsd:element>
    <xsd:element name="Requires_x0020_Higher_x0020_Approval" ma:index="11" nillable="true" ma:displayName="Requires Higher Approval" ma:default="0" ma:description="Requires Higher Approval" ma:internalName="Requires_x0020_Higher_x0020_Approval">
      <xsd:simpleType>
        <xsd:restriction base="dms:Boolean"/>
      </xsd:simpleType>
    </xsd:element>
    <xsd:element name="Submitted_x0020_By" ma:index="12" nillable="true" ma:displayName="Submitted By" ma:list="UserInfo" ma:SharePointGroup="0" ma:internalName="Submitted_x0020_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monTopic" ma:index="15" nillable="true" ma:displayName="Topic" ma:internalName="CommonTopic">
      <xsd:complexType>
        <xsd:complexContent>
          <xsd:extension base="dms:MultiChoice">
            <xsd:sequence>
              <xsd:element name="Value" maxOccurs="unbounded" minOccurs="0" nillable="true">
                <xsd:simpleType>
                  <xsd:restriction base="dms:Choice">
                    <xsd:enumeration value="Carbon Farming Initiative"/>
                    <xsd:enumeration value="Carbon Pricing Mechanism"/>
                    <xsd:enumeration value="National Greenhouse and Energy Reporting"/>
                    <xsd:enumeration value="Renewable Energy Target"/>
                    <xsd:enumeration value="Emissions Reduction Fund"/>
                    <xsd:enumeration value="NGER auditors"/>
                    <xsd:enumeration value="Media"/>
                    <xsd:enumeration value="Corporate"/>
                    <xsd:enumeration value="ANREU"/>
                    <xsd:enumeration value="EERS"/>
                    <xsd:enumeration value="REC Registry"/>
                    <xsd:enumeration value="Emissions Reduction Fund - mapping file"/>
                    <xsd:enumeration value="Reports"/>
                  </xsd:restriction>
                </xsd:simpleType>
              </xsd:element>
            </xsd:sequence>
          </xsd:extension>
        </xsd:complexContent>
      </xsd:complexType>
    </xsd:element>
    <xsd:element name="Type_x0020_of_x0020_document" ma:index="17" nillable="true" ma:displayName="Type of document" ma:default="general" ma:format="Dropdown" ma:internalName="Type_x0020_of_x0020_document">
      <xsd:simpleType>
        <xsd:restriction base="dms:Choice">
          <xsd:enumeration value="general"/>
          <xsd:enumeration value="ERF project mapping fil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Document</p:Name>
  <p:Description/>
  <p:Statement/>
  <p:PolicyItems>
    <p:PolicyItem featureId="Microsoft.Office.RecordsManagement.PolicyFeatures.PolicyAudit" staticId="0x0101006FEDFF5A17EBFF408172BFDB5CA07867|937198175" UniqueId="4978652a-571d-4abe-8789-326422c0f180">
      <p:Name>Auditing</p:Name>
      <p:Description>Audits user actions on documents and list items to the Audit Log.</p:Description>
      <p:CustomData>
        <Audit>
          <View/>
        </Audit>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LongProp xmlns="" name="TaxCatchAll"><![CDATA[96;#Calculator|5e7eba19-0acb-4c9c-a73b-9f73a7804f13;#128;#National Greenhouse and Energy Reporting|4084f5de-0a75-4b76-a8d4-975c05a33040;#62;#s19 Report|1feab998-f11f-4404-8c48-14585a529edd;#4;#National|5da599d1-2782-4cbf-b980-69d0459bc285;#3;#CER|50355b21-7a8e-4219-802e-661523e8e7f6;#1;#NGER|07a08cd9-741b-40d8-adcc-773ff36916bd]]></LongProp>
</LongProperties>
</file>

<file path=customXml/item5.xml><?xml version="1.0" encoding="utf-8"?>
<p:properties xmlns:p="http://schemas.microsoft.com/office/2006/metadata/properties" xmlns:xsi="http://www.w3.org/2001/XMLSchema-instance" xmlns:pc="http://schemas.microsoft.com/office/infopath/2007/PartnerControls">
  <documentManagement>
    <CERContentPublishingTaskJobNumber xmlns="32e2fb52-454c-4a55-9e7f-b565c4403fdc">OP188</CERContentPublishingTaskJobNumber>
    <Date_x0020_Submitted xmlns="32e2fb52-454c-4a55-9e7f-b565c4403fdc" xsi:nil="true"/>
    <CER_x0020_Content_x0020_Approval_x0020_Workflow_x0020_Comments xmlns="32e2fb52-454c-4a55-9e7f-b565c4403fdc" xsi:nil="true"/>
    <Type_x0020_of_x0020_document xmlns="32e2fb52-454c-4a55-9e7f-b565c4403fdc">general</Type_x0020_of_x0020_document>
    <Submitted_x0020_By xmlns="32e2fb52-454c-4a55-9e7f-b565c4403fdc">
      <UserInfo>
        <DisplayName/>
        <AccountId xsi:nil="true"/>
        <AccountType/>
      </UserInfo>
    </Submitted_x0020_By>
    <PublishingExpirationDate xmlns="http://schemas.microsoft.com/sharepoint/v3" xsi:nil="true"/>
    <CommonTopic xmlns="32e2fb52-454c-4a55-9e7f-b565c4403fdc">
      <Value>National Greenhouse and Energy Reporting</Value>
    </CommonTopic>
    <Requires_x0020_Higher_x0020_Approval xmlns="32e2fb52-454c-4a55-9e7f-b565c4403fdc">false</Requires_x0020_Higher_x0020_Approval>
    <PublishingStartDate xmlns="http://schemas.microsoft.com/sharepoint/v3" xsi:nil="true"/>
  </documentManagement>
</p:properties>
</file>

<file path=customXml/itemProps1.xml><?xml version="1.0" encoding="utf-8"?>
<ds:datastoreItem xmlns:ds="http://schemas.openxmlformats.org/officeDocument/2006/customXml" ds:itemID="{DCFFCA95-10B6-448C-A1BC-494F1EF347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2e2fb52-454c-4a55-9e7f-b565c4403f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F699CF-F0CB-4C96-BA97-DF34649EEFCC}">
  <ds:schemaRefs>
    <ds:schemaRef ds:uri="office.server.policy"/>
  </ds:schemaRefs>
</ds:datastoreItem>
</file>

<file path=customXml/itemProps3.xml><?xml version="1.0" encoding="utf-8"?>
<ds:datastoreItem xmlns:ds="http://schemas.openxmlformats.org/officeDocument/2006/customXml" ds:itemID="{0EB6FC57-C7C5-4837-97FF-0744D6C187E1}">
  <ds:schemaRefs>
    <ds:schemaRef ds:uri="http://schemas.microsoft.com/sharepoint/v3/contenttype/forms"/>
  </ds:schemaRefs>
</ds:datastoreItem>
</file>

<file path=customXml/itemProps4.xml><?xml version="1.0" encoding="utf-8"?>
<ds:datastoreItem xmlns:ds="http://schemas.openxmlformats.org/officeDocument/2006/customXml" ds:itemID="{1D5A0FC6-E160-4639-9DF6-7849ABB4876A}">
  <ds:schemaRefs>
    <ds:schemaRef ds:uri="http://schemas.microsoft.com/office/2006/metadata/longProperties"/>
    <ds:schemaRef ds:uri=""/>
  </ds:schemaRefs>
</ds:datastoreItem>
</file>

<file path=customXml/itemProps5.xml><?xml version="1.0" encoding="utf-8"?>
<ds:datastoreItem xmlns:ds="http://schemas.openxmlformats.org/officeDocument/2006/customXml" ds:itemID="{FAB35627-949E-42C2-BA3E-659F6484ADA8}">
  <ds:schemaRefs>
    <ds:schemaRef ds:uri="32e2fb52-454c-4a55-9e7f-b565c4403fdc"/>
    <ds:schemaRef ds:uri="http://schemas.microsoft.com/office/2006/documentManagement/types"/>
    <ds:schemaRef ds:uri="http://schemas.microsoft.com/office/infopath/2007/PartnerControls"/>
    <ds:schemaRef ds:uri="http://purl.org/dc/elements/1.1/"/>
    <ds:schemaRef ds:uri="http://www.w3.org/XML/1998/namespace"/>
    <ds:schemaRef ds:uri="http://schemas.microsoft.com/office/2006/metadata/properties"/>
    <ds:schemaRef ds:uri="http://purl.org/dc/terms/"/>
    <ds:schemaRef ds:uri="http://schemas.openxmlformats.org/package/2006/metadata/core-properties"/>
    <ds:schemaRef ds:uri="http://schemas.microsoft.com/sharepoint/v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25</vt:i4>
      </vt:variant>
    </vt:vector>
  </HeadingPairs>
  <TitlesOfParts>
    <vt:vector size="34" baseType="lpstr">
      <vt:lpstr>Important information</vt:lpstr>
      <vt:lpstr>Menu</vt:lpstr>
      <vt:lpstr>Methane method 1</vt:lpstr>
      <vt:lpstr>Methane method 2 3</vt:lpstr>
      <vt:lpstr>Nitrogen Method 1 2 3</vt:lpstr>
      <vt:lpstr>Facility output method 1</vt:lpstr>
      <vt:lpstr>Facility output method 2 3</vt:lpstr>
      <vt:lpstr>Calculations</vt:lpstr>
      <vt:lpstr>Legacy</vt:lpstr>
      <vt:lpstr>EFsecij</vt:lpstr>
      <vt:lpstr>FracPr1</vt:lpstr>
      <vt:lpstr>FracPr2</vt:lpstr>
      <vt:lpstr>FracPr3</vt:lpstr>
      <vt:lpstr>FracPr4</vt:lpstr>
      <vt:lpstr>Incinp</vt:lpstr>
      <vt:lpstr>InpnotReq</vt:lpstr>
      <vt:lpstr>InpReq</vt:lpstr>
      <vt:lpstr>IPCC_default_treatment_types</vt:lpstr>
      <vt:lpstr>PlseDel</vt:lpstr>
      <vt:lpstr>PlseIgn</vt:lpstr>
      <vt:lpstr>'Important information'!Print_Area</vt:lpstr>
      <vt:lpstr>Legacy!Print_Area</vt:lpstr>
      <vt:lpstr>'Methane method 1'!Print_Area</vt:lpstr>
      <vt:lpstr>Protein1</vt:lpstr>
      <vt:lpstr>Protein2</vt:lpstr>
      <vt:lpstr>Protein3</vt:lpstr>
      <vt:lpstr>Protein4</vt:lpstr>
      <vt:lpstr>Seldrop</vt:lpstr>
      <vt:lpstr>VSpsl_conversion_factor1</vt:lpstr>
      <vt:lpstr>VSpsl_conversion_factor2</vt:lpstr>
      <vt:lpstr>VSpsl_conversion_factor3</vt:lpstr>
      <vt:lpstr>VSwasl_conversion_factor1</vt:lpstr>
      <vt:lpstr>VSwasl_conversion_factor2</vt:lpstr>
      <vt:lpstr>VSwasl_conversion_factor3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NGER Wastewater Domestic and Commercial Calculator 2016 - 2017</dc:title>
  <dc:creator/>
  <cp:lastModifiedBy/>
  <dcterms:created xsi:type="dcterms:W3CDTF">2013-09-06T02:52:48Z</dcterms:created>
  <dcterms:modified xsi:type="dcterms:W3CDTF">2018-07-26T00:18:29Z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Area">
    <vt:lpwstr/>
  </property>
  <property fmtid="{D5CDD505-2E9C-101B-9397-08002B2CF9AE}" pid="3" name="AssetType">
    <vt:lpwstr/>
  </property>
  <property fmtid="{D5CDD505-2E9C-101B-9397-08002B2CF9AE}" pid="4" name="la5e695ffd1a44dabe62a18d82215b07">
    <vt:lpwstr/>
  </property>
  <property fmtid="{D5CDD505-2E9C-101B-9397-08002B2CF9AE}" pid="5" name="DCCKeywords">
    <vt:lpwstr/>
  </property>
  <property fmtid="{D5CDD505-2E9C-101B-9397-08002B2CF9AE}" pid="6" name="Summary">
    <vt:lpwstr/>
  </property>
  <property fmtid="{D5CDD505-2E9C-101B-9397-08002B2CF9AE}" pid="7" name="TaxCatchAll">
    <vt:lpwstr>96;#Calculator|5e7eba19-0acb-4c9c-a73b-9f73a7804f13;#128;#National Greenhouse and Energy Reporting|4084f5de-0a75-4b76-a8d4-975c05a33040;#62;#s19 Report|1feab998-f11f-4404-8c48-14585a529edd;#4;#National|5da599d1-2782-4cbf-b980-69d0459bc285;#3;#CER|50355b21</vt:lpwstr>
  </property>
  <property fmtid="{D5CDD505-2E9C-101B-9397-08002B2CF9AE}" pid="8" name="jfdbf192cf3e432bae7ead6b01437832">
    <vt:lpwstr>s19 Report|1feab998-f11f-4404-8c48-14585a529edd;National Greenhouse and Energy Reporting|4084f5de-0a75-4b76-a8d4-975c05a33040;Calculator|5e7eba19-0acb-4c9c-a73b-9f73a7804f13</vt:lpwstr>
  </property>
  <property fmtid="{D5CDD505-2E9C-101B-9397-08002B2CF9AE}" pid="9" name="FileKeywords">
    <vt:lpwstr>223;#Waste|cefbedea-55b0-4776-bc5d-5785f907583b;#96;#Calculator|5e7eba19-0acb-4c9c-a73b-9f73a7804f13;#128;#National Greenhouse and Energy Reporting|4084f5de-0a75-4b76-a8d4-975c05a33040</vt:lpwstr>
  </property>
  <property fmtid="{D5CDD505-2E9C-101B-9397-08002B2CF9AE}" pid="10" name="g1c5c8a5ed744825af876dc81dccc5dd">
    <vt:lpwstr>National|5da599d1-2782-4cbf-b980-69d0459bc285</vt:lpwstr>
  </property>
  <property fmtid="{D5CDD505-2E9C-101B-9397-08002B2CF9AE}" pid="11" name="Year">
    <vt:lpwstr>2015</vt:lpwstr>
  </property>
  <property fmtid="{D5CDD505-2E9C-101B-9397-08002B2CF9AE}" pid="12" name="State">
    <vt:lpwstr/>
  </property>
  <property fmtid="{D5CDD505-2E9C-101B-9397-08002B2CF9AE}" pid="13" name="Reference">
    <vt:lpwstr/>
  </property>
  <property fmtid="{D5CDD505-2E9C-101B-9397-08002B2CF9AE}" pid="14" name="Client">
    <vt:lpwstr/>
  </property>
  <property fmtid="{D5CDD505-2E9C-101B-9397-08002B2CF9AE}" pid="15" name="m580224f57af48d5998ad1d627b3f8a6">
    <vt:lpwstr>CER|50355b21-7a8e-4219-802e-661523e8e7f6</vt:lpwstr>
  </property>
  <property fmtid="{D5CDD505-2E9C-101B-9397-08002B2CF9AE}" pid="16" name="Scheme">
    <vt:lpwstr>1;#NGER|07a08cd9-741b-40d8-adcc-773ff36916bd</vt:lpwstr>
  </property>
  <property fmtid="{D5CDD505-2E9C-101B-9397-08002B2CF9AE}" pid="17" name="FileStatus">
    <vt:lpwstr>Open</vt:lpwstr>
  </property>
  <property fmtid="{D5CDD505-2E9C-101B-9397-08002B2CF9AE}" pid="18" name="fbf5ba1606af44cc8a6bbbd47132b0ab">
    <vt:lpwstr>NGER|07a08cd9-741b-40d8-adcc-773ff36916bd</vt:lpwstr>
  </property>
  <property fmtid="{D5CDD505-2E9C-101B-9397-08002B2CF9AE}" pid="19" name="aa7cfb7b7c8a4cdc88e464a139bfbbb5">
    <vt:lpwstr/>
  </property>
  <property fmtid="{D5CDD505-2E9C-101B-9397-08002B2CF9AE}" pid="20" name="DLM">
    <vt:lpwstr>Sensitive</vt:lpwstr>
  </property>
  <property fmtid="{D5CDD505-2E9C-101B-9397-08002B2CF9AE}" pid="21" name="FileClassification">
    <vt:lpwstr>Unclassified</vt:lpwstr>
  </property>
  <property fmtid="{D5CDD505-2E9C-101B-9397-08002B2CF9AE}" pid="22" name="DocumentKeywords">
    <vt:lpwstr/>
  </property>
  <property fmtid="{D5CDD505-2E9C-101B-9397-08002B2CF9AE}" pid="23" name="VitalDocument">
    <vt:lpwstr>No</vt:lpwstr>
  </property>
  <property fmtid="{D5CDD505-2E9C-101B-9397-08002B2CF9AE}" pid="24" name="DocumentDescription">
    <vt:lpwstr/>
  </property>
  <property fmtid="{D5CDD505-2E9C-101B-9397-08002B2CF9AE}" pid="25" name="BCPDocument">
    <vt:lpwstr>No</vt:lpwstr>
  </property>
  <property fmtid="{D5CDD505-2E9C-101B-9397-08002B2CF9AE}" pid="26" name="c275726743ff40b1bd16afcbde5101e0">
    <vt:lpwstr/>
  </property>
  <property fmtid="{D5CDD505-2E9C-101B-9397-08002B2CF9AE}" pid="27" name="Agency">
    <vt:lpwstr>3;#CER|50355b21-7a8e-4219-802e-661523e8e7f6</vt:lpwstr>
  </property>
  <property fmtid="{D5CDD505-2E9C-101B-9397-08002B2CF9AE}" pid="28" name="Month">
    <vt:lpwstr/>
  </property>
  <property fmtid="{D5CDD505-2E9C-101B-9397-08002B2CF9AE}" pid="29" name="_docset_NoMedatataSyncRequired">
    <vt:lpwstr>False</vt:lpwstr>
  </property>
  <property fmtid="{D5CDD505-2E9C-101B-9397-08002B2CF9AE}" pid="30" name="RecordNumber">
    <vt:lpwstr/>
  </property>
  <property fmtid="{D5CDD505-2E9C-101B-9397-08002B2CF9AE}" pid="31" name="ContentTypeId">
    <vt:lpwstr>0x0101006FEDFF5A17EBFF408172BFDB5CA07867</vt:lpwstr>
  </property>
</Properties>
</file>